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vCon\Section 106\Calculators for 2025-2026\"/>
    </mc:Choice>
  </mc:AlternateContent>
  <xr:revisionPtr revIDLastSave="0" documentId="8_{A956F107-AD1D-4E72-8378-89303DD420B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Sheet1!$A$1:$N$174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4" i="1" l="1"/>
  <c r="I163" i="1"/>
  <c r="I162" i="1"/>
  <c r="I161" i="1"/>
  <c r="G164" i="1"/>
  <c r="G163" i="1"/>
  <c r="G162" i="1"/>
  <c r="G161" i="1"/>
  <c r="E153" i="1"/>
  <c r="E152" i="1"/>
  <c r="G40" i="1"/>
  <c r="F40" i="1"/>
  <c r="I83" i="1" l="1"/>
  <c r="E179" i="1"/>
  <c r="D15" i="1" l="1"/>
  <c r="D13" i="1"/>
  <c r="D14" i="1"/>
  <c r="D16" i="1"/>
  <c r="G13" i="1"/>
  <c r="G14" i="1"/>
  <c r="G15" i="1"/>
  <c r="G16" i="1"/>
  <c r="J13" i="1"/>
  <c r="J14" i="1"/>
  <c r="J15" i="1"/>
  <c r="J16" i="1"/>
  <c r="D21" i="1"/>
  <c r="D22" i="1"/>
  <c r="D23" i="1"/>
  <c r="D24" i="1"/>
  <c r="G21" i="1"/>
  <c r="G22" i="1"/>
  <c r="G23" i="1"/>
  <c r="G24" i="1"/>
  <c r="J21" i="1"/>
  <c r="J22" i="1"/>
  <c r="J23" i="1"/>
  <c r="J24" i="1"/>
  <c r="N13" i="1"/>
  <c r="N14" i="1"/>
  <c r="N15" i="1"/>
  <c r="N16" i="1"/>
  <c r="N21" i="1"/>
  <c r="N22" i="1"/>
  <c r="N23" i="1"/>
  <c r="N24" i="1"/>
  <c r="E162" i="1"/>
  <c r="E163" i="1"/>
  <c r="E164" i="1"/>
  <c r="E161" i="1"/>
  <c r="J29" i="1"/>
  <c r="C166" i="1"/>
  <c r="E201" i="1" s="1"/>
  <c r="F166" i="1"/>
  <c r="C17" i="1"/>
  <c r="F17" i="1"/>
  <c r="I17" i="1"/>
  <c r="C25" i="1"/>
  <c r="F25" i="1"/>
  <c r="I25" i="1"/>
  <c r="M17" i="1"/>
  <c r="M25" i="1"/>
  <c r="E185" i="1"/>
  <c r="E197" i="1"/>
  <c r="E190" i="1"/>
  <c r="L172" i="1"/>
  <c r="L173" i="1"/>
  <c r="L144" i="1"/>
  <c r="F129" i="1"/>
  <c r="L107" i="1"/>
  <c r="L106" i="1"/>
  <c r="L70" i="1"/>
  <c r="L145" i="1"/>
  <c r="C120" i="1"/>
  <c r="L71" i="1"/>
  <c r="E200" i="1" l="1"/>
  <c r="K161" i="1"/>
  <c r="K164" i="1"/>
  <c r="K163" i="1"/>
  <c r="N26" i="1"/>
  <c r="D26" i="1"/>
  <c r="G25" i="1"/>
  <c r="N25" i="1"/>
  <c r="E28" i="1"/>
  <c r="J26" i="1"/>
  <c r="J25" i="1"/>
  <c r="J17" i="1"/>
  <c r="N17" i="1"/>
  <c r="D17" i="1"/>
  <c r="E27" i="1"/>
  <c r="N18" i="1"/>
  <c r="K162" i="1"/>
  <c r="D25" i="1"/>
  <c r="G17" i="1"/>
  <c r="D18" i="1"/>
  <c r="J18" i="1"/>
  <c r="E166" i="1"/>
  <c r="E202" i="1" s="1"/>
  <c r="E29" i="1" l="1"/>
  <c r="E46" i="1" s="1"/>
  <c r="F135" i="1" s="1"/>
  <c r="F137" i="1" s="1"/>
  <c r="K166" i="1"/>
  <c r="E36" i="1"/>
  <c r="E39" i="1"/>
  <c r="E180" i="1" s="1"/>
  <c r="E45" i="1" l="1"/>
  <c r="E193" i="1"/>
  <c r="E199" i="1"/>
  <c r="E155" i="1"/>
  <c r="D212" i="1" s="1"/>
  <c r="E40" i="1"/>
  <c r="E189" i="1"/>
  <c r="G96" i="1"/>
  <c r="H96" i="1" s="1"/>
  <c r="J96" i="1" s="1"/>
  <c r="E188" i="1" s="1"/>
  <c r="G95" i="1"/>
  <c r="H95" i="1" s="1"/>
  <c r="J95" i="1" s="1"/>
  <c r="D120" i="1"/>
  <c r="F120" i="1" s="1"/>
  <c r="D210" i="1" s="1"/>
  <c r="E196" i="1"/>
  <c r="F81" i="1" l="1"/>
  <c r="F79" i="1"/>
  <c r="F83" i="1"/>
  <c r="D208" i="1"/>
  <c r="E186" i="1"/>
  <c r="H81" i="1" l="1"/>
  <c r="F182" i="1"/>
  <c r="G81" i="1"/>
  <c r="H83" i="1"/>
  <c r="G182" i="1"/>
  <c r="E182" i="1"/>
  <c r="H79" i="1"/>
  <c r="G79" i="1"/>
  <c r="F183" i="1" l="1"/>
  <c r="I81" i="1"/>
  <c r="D206" i="1" s="1"/>
  <c r="I79" i="1"/>
  <c r="D205" i="1" s="1"/>
  <c r="E183" i="1"/>
  <c r="D214" i="1" l="1"/>
</calcChain>
</file>

<file path=xl/sharedStrings.xml><?xml version="1.0" encoding="utf-8"?>
<sst xmlns="http://schemas.openxmlformats.org/spreadsheetml/2006/main" count="254" uniqueCount="169">
  <si>
    <t>DC ref:</t>
  </si>
  <si>
    <t>WSCC Code</t>
  </si>
  <si>
    <t>Address</t>
  </si>
  <si>
    <t>Private Houses</t>
  </si>
  <si>
    <t>Social Rented Houses</t>
  </si>
  <si>
    <t>Other Social Houses - Shared Equity etc</t>
  </si>
  <si>
    <t>Dwelling Size</t>
  </si>
  <si>
    <t xml:space="preserve">Number </t>
  </si>
  <si>
    <t>Occupancy</t>
  </si>
  <si>
    <t>Persons</t>
  </si>
  <si>
    <t>1 bed</t>
  </si>
  <si>
    <t>2 bed</t>
  </si>
  <si>
    <t>3 bed</t>
  </si>
  <si>
    <t>4 bed</t>
  </si>
  <si>
    <t>Totals</t>
  </si>
  <si>
    <t>Private Flats</t>
  </si>
  <si>
    <t>Social Rented Flats</t>
  </si>
  <si>
    <t>Worksheet completed by:</t>
  </si>
  <si>
    <t>on:</t>
  </si>
  <si>
    <t xml:space="preserve"> WSCC SERVICES</t>
  </si>
  <si>
    <t>The calculations above allow for deductions as applicable for :</t>
  </si>
  <si>
    <t>Year Groups</t>
  </si>
  <si>
    <t>Child Product</t>
  </si>
  <si>
    <t>Places Required</t>
  </si>
  <si>
    <t>Per Year</t>
  </si>
  <si>
    <t>Total</t>
  </si>
  <si>
    <t>Secondary</t>
  </si>
  <si>
    <t>16 to 18</t>
  </si>
  <si>
    <t>Catchment Population</t>
  </si>
  <si>
    <t>Extra space sq. m per 1000 persons</t>
  </si>
  <si>
    <t>Adjusted Projected Population Increase</t>
  </si>
  <si>
    <t>Additional Space Required</t>
  </si>
  <si>
    <t>Cost Multiplier</t>
  </si>
  <si>
    <t>Total Contribution</t>
  </si>
  <si>
    <t>Notes:</t>
  </si>
  <si>
    <t>Southern Service Division</t>
  </si>
  <si>
    <t>Adur</t>
  </si>
  <si>
    <t>Arun</t>
  </si>
  <si>
    <t>Chichester</t>
  </si>
  <si>
    <t>Worthing</t>
  </si>
  <si>
    <t>The cost multiplier is calculated by dividing the total cost of necessary fire and rescue infrastructure by the projected population of the division in question by 2016</t>
  </si>
  <si>
    <t>Southern Division Costs</t>
  </si>
  <si>
    <t>Extension to Bognor Regis Fire Station</t>
  </si>
  <si>
    <t>The installation costs of fire hydrants are excluded from the above and will continue to be required on developments as a direct cost to the developer as required under the Fire Services Act 2004</t>
  </si>
  <si>
    <t>Training tower Findon Fire Station</t>
  </si>
  <si>
    <t>Roof ladder Training Rig</t>
  </si>
  <si>
    <t>WSCC est'd cost of providing relatively small additions to the floorspace of existing Fire Station buildings (£4,160 per square metre as at 2008/2009).</t>
  </si>
  <si>
    <t>Relocation of Littlehampton Fire Station</t>
  </si>
  <si>
    <t>(New Dimensions Facility)</t>
  </si>
  <si>
    <t>Proposed Parking Spaces</t>
  </si>
  <si>
    <t>Existing Parking Spaces</t>
  </si>
  <si>
    <t>page 5 of 5</t>
  </si>
  <si>
    <t>page 4 of 5</t>
  </si>
  <si>
    <t>page 3 of 5</t>
  </si>
  <si>
    <t>page 2 of 5</t>
  </si>
  <si>
    <t>page 1 of 5</t>
  </si>
  <si>
    <t>Contributions Methodology - Residential</t>
  </si>
  <si>
    <t>Contributions Methodology - Commercial</t>
  </si>
  <si>
    <t>Offices</t>
  </si>
  <si>
    <t>Industrial</t>
  </si>
  <si>
    <t>Manufacturing</t>
  </si>
  <si>
    <t>Warehousing</t>
  </si>
  <si>
    <t>Parking Spaces provided</t>
  </si>
  <si>
    <t>Total Residential contribution</t>
  </si>
  <si>
    <t>Total Commercial contribution</t>
  </si>
  <si>
    <r>
      <t>Demolition</t>
    </r>
    <r>
      <rPr>
        <sz val="9"/>
        <rFont val="Verdana"/>
        <family val="2"/>
      </rPr>
      <t xml:space="preserve"> - Population lost</t>
    </r>
  </si>
  <si>
    <r>
      <t>Social Rented Housing</t>
    </r>
    <r>
      <rPr>
        <sz val="9"/>
        <rFont val="Verdana"/>
        <family val="2"/>
      </rPr>
      <t xml:space="preserve"> - population (excluding shared equity schemes) to be excluded as future occupants are assumed to be living locally and already service users</t>
    </r>
  </si>
  <si>
    <r>
      <t>1 Bed dwellings</t>
    </r>
    <r>
      <rPr>
        <b/>
        <sz val="9"/>
        <rFont val="Verdana"/>
        <family val="2"/>
      </rPr>
      <t xml:space="preserve"> </t>
    </r>
    <r>
      <rPr>
        <sz val="9"/>
        <rFont val="Verdana"/>
        <family val="2"/>
      </rPr>
      <t xml:space="preserve">- NIL child product for those not already excluded as social rented; </t>
    </r>
  </si>
  <si>
    <r>
      <t xml:space="preserve">Calculation of Contributions </t>
    </r>
    <r>
      <rPr>
        <b/>
        <sz val="14"/>
        <color indexed="10"/>
        <rFont val="Verdana"/>
        <family val="2"/>
      </rPr>
      <t>IF</t>
    </r>
    <r>
      <rPr>
        <b/>
        <sz val="14"/>
        <rFont val="Verdana"/>
        <family val="2"/>
      </rPr>
      <t xml:space="preserve"> Applicable - </t>
    </r>
    <r>
      <rPr>
        <b/>
        <sz val="12"/>
        <rFont val="Verdana"/>
        <family val="2"/>
      </rPr>
      <t>WSCC Service Departments to Confirm Need</t>
    </r>
  </si>
  <si>
    <r>
      <t xml:space="preserve">(1) </t>
    </r>
    <r>
      <rPr>
        <sz val="10"/>
        <rFont val="Verdana"/>
        <family val="2"/>
      </rPr>
      <t>Infrastructure Contribution</t>
    </r>
  </si>
  <si>
    <r>
      <t xml:space="preserve">(2) </t>
    </r>
    <r>
      <rPr>
        <sz val="10"/>
        <rFont val="Verdana"/>
        <family val="2"/>
      </rPr>
      <t>Sustainable Access Contribution</t>
    </r>
  </si>
  <si>
    <r>
      <t xml:space="preserve">(3) </t>
    </r>
    <r>
      <rPr>
        <sz val="10"/>
        <rFont val="Verdana"/>
        <family val="2"/>
      </rPr>
      <t>Total Access = Floorspace/Occupancy</t>
    </r>
  </si>
  <si>
    <r>
      <t xml:space="preserve">(3) </t>
    </r>
    <r>
      <rPr>
        <sz val="10"/>
        <rFont val="Verdana"/>
        <family val="2"/>
      </rPr>
      <t>Total Access</t>
    </r>
  </si>
  <si>
    <t>Infrastructure Contributions towards West Sussex County Council Services</t>
  </si>
  <si>
    <r>
      <t>NB  Sheltered and 55+ Age Restricted  Housing</t>
    </r>
    <r>
      <rPr>
        <sz val="9"/>
        <rFont val="Verdana"/>
        <family val="2"/>
      </rPr>
      <t xml:space="preserve"> - Calculations ignored - Nil child product assumed</t>
    </r>
  </si>
  <si>
    <t>**Adjusted Population</t>
  </si>
  <si>
    <t>*Child Product</t>
  </si>
  <si>
    <t>Adjusted Population</t>
  </si>
  <si>
    <t>Net Population Increase</t>
  </si>
  <si>
    <t xml:space="preserve">Contributions According to Library Type - International Federation of Library Associations Floorspace/Service Standards  </t>
  </si>
  <si>
    <t>Where major capital projects are programmed the basis of calculating the contribution is related to the estimated cost of the project.</t>
  </si>
  <si>
    <t>All cost estimates of projects are for 2008/2009 and will be subject to review.</t>
  </si>
  <si>
    <r>
      <t xml:space="preserve">(1) </t>
    </r>
    <r>
      <rPr>
        <sz val="9"/>
        <rFont val="Verdana"/>
        <family val="2"/>
      </rPr>
      <t>Infrastructure Contribution</t>
    </r>
  </si>
  <si>
    <r>
      <t>(2)</t>
    </r>
    <r>
      <rPr>
        <sz val="10"/>
        <rFont val="Verdana"/>
        <family val="2"/>
      </rPr>
      <t>Sustainable Access Contribution</t>
    </r>
  </si>
  <si>
    <t>NOTE - Always refer to WSCC for the latest spreadsheet</t>
  </si>
  <si>
    <t>Residential details from application</t>
  </si>
  <si>
    <t>NET Dwellings Proposed</t>
  </si>
  <si>
    <t>Other Social Flats - Shared Equity etc</t>
  </si>
  <si>
    <t>Dwellings Proposed</t>
  </si>
  <si>
    <t>Dwellings Demolished</t>
  </si>
  <si>
    <t>Occupancy rate</t>
  </si>
  <si>
    <t xml:space="preserve">EDUCATION </t>
  </si>
  <si>
    <t xml:space="preserve"> EDUCATION</t>
  </si>
  <si>
    <t>Table below contains TOTAL housing mix. Contributions are determined by the NET dwellings increase</t>
  </si>
  <si>
    <r>
      <t>NET Population Increase</t>
    </r>
    <r>
      <rPr>
        <sz val="9"/>
        <rFont val="Verdana"/>
        <family val="2"/>
      </rPr>
      <t xml:space="preserve"> - Population Increase in dwellings proposed minus population in Dwellings Demolished</t>
    </r>
  </si>
  <si>
    <r>
      <t xml:space="preserve">Cost Multiplier </t>
    </r>
    <r>
      <rPr>
        <sz val="8.5"/>
        <rFont val="Verdana"/>
        <family val="2"/>
      </rPr>
      <t>see note (i)</t>
    </r>
  </si>
  <si>
    <t>(ii) WSCC Average progression from year 11 to 12&amp;13 - 54% x child product</t>
  </si>
  <si>
    <t>Cost per household of providing the service (2007/08)</t>
  </si>
  <si>
    <t>Contribution required</t>
  </si>
  <si>
    <t>Education contribution</t>
  </si>
  <si>
    <t>Fire &amp; Rescue Service contribution</t>
  </si>
  <si>
    <t>Total Access Demand (TAD) Contribution</t>
  </si>
  <si>
    <t>Education</t>
  </si>
  <si>
    <t>Locality</t>
  </si>
  <si>
    <t>Population Adjustment</t>
  </si>
  <si>
    <t>Total Places Required</t>
  </si>
  <si>
    <t>Library</t>
  </si>
  <si>
    <t>Sqm per population</t>
  </si>
  <si>
    <t>Sqm Required</t>
  </si>
  <si>
    <t>Waste</t>
  </si>
  <si>
    <t>Fire</t>
  </si>
  <si>
    <t>No. Hydrants</t>
  </si>
  <si>
    <t xml:space="preserve">£/head of additional population </t>
  </si>
  <si>
    <t>6th Form</t>
  </si>
  <si>
    <t>Summary of Contributions</t>
  </si>
  <si>
    <t>S106 type</t>
  </si>
  <si>
    <t>Monies Due</t>
  </si>
  <si>
    <t>Libraries</t>
  </si>
  <si>
    <t>Fire &amp; Rescue</t>
  </si>
  <si>
    <t>No. of Hydrants</t>
  </si>
  <si>
    <t>TAD</t>
  </si>
  <si>
    <t>Net Parking Spaces</t>
  </si>
  <si>
    <t>TAD- Transport</t>
  </si>
  <si>
    <t>Library Locality</t>
  </si>
  <si>
    <r>
      <t>Education - 6</t>
    </r>
    <r>
      <rPr>
        <b/>
        <vertAlign val="superscript"/>
        <sz val="9"/>
        <rFont val="Verdana"/>
        <family val="2"/>
      </rPr>
      <t>th</t>
    </r>
    <r>
      <rPr>
        <b/>
        <sz val="9"/>
        <rFont val="Verdana"/>
        <family val="2"/>
      </rPr>
      <t xml:space="preserve"> Form</t>
    </r>
  </si>
  <si>
    <r>
      <t>Household waste and recycling sites contribution</t>
    </r>
    <r>
      <rPr>
        <b/>
        <sz val="10"/>
        <rFont val="Verdana"/>
        <family val="2"/>
      </rPr>
      <t xml:space="preserve"> - At present not requesting contribution in Worthing</t>
    </r>
  </si>
  <si>
    <t>WORTHING</t>
  </si>
  <si>
    <t>Any comments</t>
  </si>
  <si>
    <t>***Adjusted Dwellings</t>
  </si>
  <si>
    <t>Adusted number of households in the development</t>
  </si>
  <si>
    <t>***HOUSEHOLD WASTE AND RECYCLING - Adjusted Dwellings</t>
  </si>
  <si>
    <t>NET dwellings proposed excluding Social Rented housing</t>
  </si>
  <si>
    <t>Projected Population 2016****</t>
  </si>
  <si>
    <t>**** Projected Population 2016 source: WSCC projections, based on ONS mid-year estimate for 2006.</t>
  </si>
  <si>
    <t>Adjusted Net. Households</t>
  </si>
  <si>
    <t>Net
Floorspace (sqm)</t>
  </si>
  <si>
    <t>**LIBRARIES and FIRE AND RESCUE SERVICE - Adjusted Population</t>
  </si>
  <si>
    <t xml:space="preserve"> LIBRARIES, FIRE &amp; RESCUE SERVICE and HOUSEHOLD WASTE &amp; RECYCLING</t>
  </si>
  <si>
    <r>
      <t xml:space="preserve">Net Commercial Floor Space </t>
    </r>
    <r>
      <rPr>
        <sz val="8"/>
        <rFont val="Verdana"/>
        <family val="2"/>
      </rPr>
      <t>sqm</t>
    </r>
  </si>
  <si>
    <t>Total Access (commercial only)</t>
  </si>
  <si>
    <t>Houses demolished</t>
  </si>
  <si>
    <t>Flats demolished</t>
  </si>
  <si>
    <t>No contributions required</t>
  </si>
  <si>
    <t>NET Parking Places</t>
  </si>
  <si>
    <t>65-100,000</t>
  </si>
  <si>
    <t>Broadwater/Durrington/Findon Valley/Goring</t>
  </si>
  <si>
    <t>&lt;10,000</t>
  </si>
  <si>
    <t>Contribution towards Broadwater/ Durrington/Findon Valley/Goring</t>
  </si>
  <si>
    <t>Contribution towards Worthing</t>
  </si>
  <si>
    <t>TBC</t>
  </si>
  <si>
    <t>Libraries contribution</t>
  </si>
  <si>
    <t>4+ bed</t>
  </si>
  <si>
    <t>Ages</t>
  </si>
  <si>
    <t xml:space="preserve">Primary </t>
  </si>
  <si>
    <t>4 to 11</t>
  </si>
  <si>
    <t>11 to 16</t>
  </si>
  <si>
    <r>
      <t xml:space="preserve">6th Form </t>
    </r>
    <r>
      <rPr>
        <sz val="8"/>
        <color theme="0" tint="-0.499984740745262"/>
        <rFont val="Verdana"/>
        <family val="2"/>
      </rPr>
      <t>see note (ii)</t>
    </r>
  </si>
  <si>
    <t>Primary</t>
  </si>
  <si>
    <t>Education - Primary</t>
  </si>
  <si>
    <t>Education - Secondary</t>
  </si>
  <si>
    <t>To be secured under Condition</t>
  </si>
  <si>
    <r>
      <t>Adjusted Population</t>
    </r>
    <r>
      <rPr>
        <sz val="9"/>
        <rFont val="Verdana"/>
        <family val="2"/>
      </rPr>
      <t xml:space="preserve"> - 1 Bed dwellings deleted as assuming no children living there</t>
    </r>
  </si>
  <si>
    <t>School Planning Area</t>
  </si>
  <si>
    <t>[Last Template Revision - 05.04.2024]</t>
  </si>
  <si>
    <r>
      <t>*</t>
    </r>
    <r>
      <rPr>
        <b/>
        <u/>
        <sz val="9"/>
        <rFont val="Verdana"/>
        <family val="2"/>
      </rPr>
      <t>Child Product</t>
    </r>
    <r>
      <rPr>
        <b/>
        <sz val="9"/>
        <rFont val="Verdana"/>
        <family val="2"/>
      </rPr>
      <t xml:space="preserve"> </t>
    </r>
    <r>
      <rPr>
        <sz val="9"/>
        <rFont val="Verdana"/>
        <family val="2"/>
      </rPr>
      <t>- Adjusted population (taking account of above discounts) multiplied by average child product for houses of 13 children per year of age per 1000 persons and for flats of 8 children per year of age per 1000 persons</t>
    </r>
  </si>
  <si>
    <t xml:space="preserve">(i)  DfE Scorecard for 2022/23 subject to increase once updated figures from DfE are released. </t>
  </si>
  <si>
    <t>WSCC est'd cost of providing relatively small additions to the floorspace of existing library buildings (£6,621 per square metre as at 2025/26).</t>
  </si>
  <si>
    <r>
      <t>(1)</t>
    </r>
    <r>
      <rPr>
        <sz val="10"/>
        <rFont val="Verdana"/>
        <family val="2"/>
      </rPr>
      <t xml:space="preserve"> £1730 per net parking space</t>
    </r>
  </si>
  <si>
    <r>
      <t>(2)</t>
    </r>
    <r>
      <rPr>
        <sz val="10"/>
        <rFont val="Verdana"/>
        <family val="2"/>
      </rPr>
      <t xml:space="preserve"> £864 per Net Population Increase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</si>
</sst>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164" formatCode="0.0"/>
    <numFmt numFmtId="165" formatCode="&quot;£&quot;#,##0"/>
    <numFmt numFmtId="166" formatCode="0.0000"/>
    <numFmt numFmtId="167" formatCode="d\.m\.yy;@"/>
    <numFmt numFmtId="168" formatCode="#,##0.0000"/>
  </numFmts>
  <fonts count="37" x14ac:knownFonts="1">
    <font>
      <sz val="10"/>
      <name val="Arial"/>
    </font>
    <font>
      <sz val="8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2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b/>
      <sz val="8"/>
      <name val="Verdana"/>
      <family val="2"/>
    </font>
    <font>
      <b/>
      <i/>
      <sz val="10"/>
      <name val="Verdana"/>
      <family val="2"/>
    </font>
    <font>
      <sz val="8"/>
      <color indexed="8"/>
      <name val="Verdana"/>
      <family val="2"/>
    </font>
    <font>
      <sz val="8"/>
      <color indexed="10"/>
      <name val="Verdana"/>
      <family val="2"/>
    </font>
    <font>
      <sz val="8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sz val="10"/>
      <color indexed="8"/>
      <name val="Verdana"/>
      <family val="2"/>
    </font>
    <font>
      <b/>
      <sz val="14"/>
      <color indexed="10"/>
      <name val="Verdana"/>
      <family val="2"/>
    </font>
    <font>
      <strike/>
      <sz val="9"/>
      <color indexed="48"/>
      <name val="Verdana"/>
      <family val="2"/>
    </font>
    <font>
      <vertAlign val="superscript"/>
      <sz val="10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vertAlign val="superscript"/>
      <sz val="9"/>
      <name val="Verdana"/>
      <family val="2"/>
    </font>
    <font>
      <vertAlign val="superscript"/>
      <sz val="9.1999999999999993"/>
      <name val="Verdana"/>
      <family val="2"/>
    </font>
    <font>
      <sz val="8.5"/>
      <name val="Verdana"/>
      <family val="2"/>
    </font>
    <font>
      <b/>
      <sz val="10"/>
      <color indexed="9"/>
      <name val="Verdana"/>
      <family val="2"/>
    </font>
    <font>
      <b/>
      <sz val="9.5"/>
      <color indexed="10"/>
      <name val="Verdana"/>
      <family val="2"/>
    </font>
    <font>
      <sz val="10"/>
      <color indexed="55"/>
      <name val="Verdana"/>
      <family val="2"/>
    </font>
    <font>
      <b/>
      <sz val="10"/>
      <color indexed="55"/>
      <name val="Verdana"/>
      <family val="2"/>
    </font>
    <font>
      <b/>
      <vertAlign val="superscript"/>
      <sz val="9"/>
      <name val="Verdana"/>
      <family val="2"/>
    </font>
    <font>
      <sz val="10"/>
      <color theme="0" tint="-0.499984740745262"/>
      <name val="Verdana"/>
      <family val="2"/>
    </font>
    <font>
      <sz val="8"/>
      <color theme="0" tint="-0.499984740745262"/>
      <name val="Verdana"/>
      <family val="2"/>
    </font>
    <font>
      <b/>
      <sz val="10"/>
      <color theme="0" tint="-0.499984740745262"/>
      <name val="Verdana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6" fontId="7" fillId="3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6" fontId="4" fillId="0" borderId="0" xfId="0" applyNumberFormat="1" applyFont="1" applyAlignment="1">
      <alignment horizontal="center" vertical="center" wrapText="1"/>
    </xf>
    <xf numFmtId="6" fontId="6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6" fontId="4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6" fontId="4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5" fontId="7" fillId="0" borderId="0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6" fontId="6" fillId="3" borderId="3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1" fontId="30" fillId="3" borderId="1" xfId="0" applyNumberFormat="1" applyFont="1" applyFill="1" applyBorder="1" applyAlignment="1">
      <alignment horizontal="center" vertical="center" wrapText="1"/>
    </xf>
    <xf numFmtId="6" fontId="6" fillId="0" borderId="0" xfId="0" applyNumberFormat="1" applyFont="1" applyAlignment="1">
      <alignment horizontal="center" wrapText="1"/>
    </xf>
    <xf numFmtId="0" fontId="15" fillId="0" borderId="0" xfId="0" applyFont="1" applyAlignment="1">
      <alignment wrapText="1"/>
    </xf>
    <xf numFmtId="6" fontId="30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/>
    <xf numFmtId="6" fontId="31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30" fillId="0" borderId="0" xfId="0" applyFont="1" applyFill="1" applyBorder="1" applyAlignment="1">
      <alignment horizontal="right" vertical="center"/>
    </xf>
    <xf numFmtId="6" fontId="31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1" xfId="0" applyFont="1" applyFill="1" applyBorder="1"/>
    <xf numFmtId="164" fontId="4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horizontal="right"/>
    </xf>
    <xf numFmtId="0" fontId="4" fillId="0" borderId="5" xfId="0" applyFont="1" applyBorder="1"/>
    <xf numFmtId="0" fontId="4" fillId="0" borderId="0" xfId="0" applyFont="1" applyBorder="1"/>
    <xf numFmtId="0" fontId="2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6" fontId="4" fillId="0" borderId="6" xfId="0" applyNumberFormat="1" applyFont="1" applyFill="1" applyBorder="1"/>
    <xf numFmtId="166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/>
    <xf numFmtId="166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Fill="1" applyBorder="1"/>
    <xf numFmtId="0" fontId="4" fillId="0" borderId="0" xfId="0" applyFont="1" applyFill="1" applyBorder="1"/>
    <xf numFmtId="166" fontId="4" fillId="0" borderId="0" xfId="0" applyNumberFormat="1" applyFont="1" applyBorder="1"/>
    <xf numFmtId="164" fontId="4" fillId="0" borderId="1" xfId="0" applyNumberFormat="1" applyFont="1" applyBorder="1"/>
    <xf numFmtId="1" fontId="4" fillId="0" borderId="1" xfId="0" applyNumberFormat="1" applyFont="1" applyFill="1" applyBorder="1"/>
    <xf numFmtId="164" fontId="4" fillId="0" borderId="7" xfId="0" applyNumberFormat="1" applyFont="1" applyFill="1" applyBorder="1"/>
    <xf numFmtId="0" fontId="3" fillId="0" borderId="0" xfId="0" applyFont="1" applyBorder="1" applyAlignment="1">
      <alignment horizontal="right" wrapText="1"/>
    </xf>
    <xf numFmtId="0" fontId="2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/>
    <xf numFmtId="165" fontId="4" fillId="0" borderId="0" xfId="0" applyNumberFormat="1" applyFont="1" applyBorder="1" applyAlignment="1">
      <alignment horizontal="right" wrapText="1"/>
    </xf>
    <xf numFmtId="1" fontId="6" fillId="3" borderId="1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1" fontId="7" fillId="0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8" fontId="29" fillId="3" borderId="1" xfId="0" applyNumberFormat="1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65" fontId="24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23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6" fontId="4" fillId="3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/>
    </xf>
    <xf numFmtId="6" fontId="4" fillId="0" borderId="1" xfId="0" applyNumberFormat="1" applyFont="1" applyFill="1" applyBorder="1" applyAlignment="1">
      <alignment horizontal="right"/>
    </xf>
    <xf numFmtId="6" fontId="3" fillId="0" borderId="0" xfId="0" applyNumberFormat="1" applyFont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wrapText="1"/>
    </xf>
    <xf numFmtId="164" fontId="4" fillId="3" borderId="25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165" fontId="33" fillId="3" borderId="1" xfId="0" applyNumberFormat="1" applyFont="1" applyFill="1" applyBorder="1" applyAlignment="1">
      <alignment horizontal="center" vertical="center" wrapText="1"/>
    </xf>
    <xf numFmtId="166" fontId="33" fillId="3" borderId="1" xfId="0" applyNumberFormat="1" applyFont="1" applyFill="1" applyBorder="1" applyAlignment="1">
      <alignment horizontal="center" vertical="center" wrapText="1"/>
    </xf>
    <xf numFmtId="166" fontId="35" fillId="3" borderId="1" xfId="0" applyNumberFormat="1" applyFont="1" applyFill="1" applyBorder="1" applyAlignment="1">
      <alignment horizontal="center" vertical="center" wrapText="1"/>
    </xf>
    <xf numFmtId="1" fontId="33" fillId="3" borderId="1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right" wrapText="1"/>
    </xf>
    <xf numFmtId="0" fontId="0" fillId="0" borderId="15" xfId="0" applyBorder="1" applyAlignment="1"/>
    <xf numFmtId="1" fontId="15" fillId="0" borderId="5" xfId="0" applyNumberFormat="1" applyFont="1" applyBorder="1" applyAlignment="1">
      <alignment horizontal="right"/>
    </xf>
    <xf numFmtId="0" fontId="36" fillId="0" borderId="15" xfId="0" applyFont="1" applyBorder="1" applyAlignment="1"/>
    <xf numFmtId="165" fontId="6" fillId="3" borderId="1" xfId="0" applyNumberFormat="1" applyFont="1" applyFill="1" applyBorder="1" applyAlignment="1">
      <alignment horizontal="right" vertical="center"/>
    </xf>
    <xf numFmtId="165" fontId="4" fillId="0" borderId="11" xfId="0" applyNumberFormat="1" applyFont="1" applyFill="1" applyBorder="1" applyAlignment="1">
      <alignment horizontal="right" wrapText="1"/>
    </xf>
    <xf numFmtId="0" fontId="0" fillId="0" borderId="13" xfId="0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5" fillId="0" borderId="11" xfId="0" applyFont="1" applyFill="1" applyBorder="1" applyAlignment="1">
      <alignment horizontal="right" wrapText="1"/>
    </xf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14" xfId="0" applyBorder="1"/>
    <xf numFmtId="0" fontId="0" fillId="0" borderId="8" xfId="0" applyBorder="1"/>
    <xf numFmtId="165" fontId="6" fillId="3" borderId="9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49" fontId="4" fillId="0" borderId="9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wrapText="1"/>
    </xf>
    <xf numFmtId="0" fontId="0" fillId="0" borderId="3" xfId="0" applyBorder="1" applyAlignment="1"/>
    <xf numFmtId="6" fontId="4" fillId="0" borderId="2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right"/>
    </xf>
    <xf numFmtId="165" fontId="4" fillId="0" borderId="10" xfId="0" applyNumberFormat="1" applyFont="1" applyBorder="1" applyAlignment="1">
      <alignment horizontal="right" wrapText="1"/>
    </xf>
    <xf numFmtId="0" fontId="0" fillId="0" borderId="8" xfId="0" applyBorder="1" applyAlignment="1"/>
    <xf numFmtId="0" fontId="3" fillId="0" borderId="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wrapText="1"/>
    </xf>
    <xf numFmtId="0" fontId="17" fillId="0" borderId="1" xfId="0" applyFont="1" applyFill="1" applyBorder="1" applyAlignment="1">
      <alignment horizontal="right" wrapText="1"/>
    </xf>
    <xf numFmtId="0" fontId="17" fillId="0" borderId="9" xfId="0" applyFont="1" applyFill="1" applyBorder="1" applyAlignment="1">
      <alignment horizontal="right" wrapText="1"/>
    </xf>
    <xf numFmtId="0" fontId="3" fillId="0" borderId="7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5" fontId="4" fillId="0" borderId="5" xfId="0" applyNumberFormat="1" applyFont="1" applyFill="1" applyBorder="1" applyAlignment="1">
      <alignment horizontal="right" wrapText="1"/>
    </xf>
    <xf numFmtId="165" fontId="0" fillId="0" borderId="15" xfId="0" applyNumberFormat="1" applyBorder="1" applyAlignment="1"/>
    <xf numFmtId="0" fontId="22" fillId="2" borderId="1" xfId="0" applyFont="1" applyFill="1" applyBorder="1" applyAlignment="1">
      <alignment horizontal="right" vertical="center"/>
    </xf>
    <xf numFmtId="0" fontId="30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left" wrapText="1"/>
    </xf>
    <xf numFmtId="0" fontId="3" fillId="2" borderId="9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horizontal="right" vertical="center"/>
    </xf>
    <xf numFmtId="0" fontId="22" fillId="2" borderId="6" xfId="0" applyFont="1" applyFill="1" applyBorder="1" applyAlignment="1">
      <alignment horizontal="right" vertical="center"/>
    </xf>
    <xf numFmtId="0" fontId="22" fillId="2" borderId="3" xfId="0" applyFont="1" applyFill="1" applyBorder="1" applyAlignment="1">
      <alignment horizontal="right" vertical="center"/>
    </xf>
    <xf numFmtId="165" fontId="6" fillId="3" borderId="9" xfId="0" applyNumberFormat="1" applyFont="1" applyFill="1" applyBorder="1" applyAlignment="1">
      <alignment horizontal="right" vertical="center" wrapText="1"/>
    </xf>
    <xf numFmtId="165" fontId="6" fillId="3" borderId="3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165" fontId="35" fillId="3" borderId="9" xfId="0" applyNumberFormat="1" applyFont="1" applyFill="1" applyBorder="1" applyAlignment="1">
      <alignment horizontal="center" vertical="center" wrapText="1"/>
    </xf>
    <xf numFmtId="165" fontId="35" fillId="3" borderId="3" xfId="0" applyNumberFormat="1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6" fontId="6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3" xfId="0" applyBorder="1"/>
    <xf numFmtId="0" fontId="2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right" vertical="center"/>
    </xf>
    <xf numFmtId="165" fontId="24" fillId="2" borderId="1" xfId="0" applyNumberFormat="1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2" borderId="7" xfId="0" applyFont="1" applyFill="1" applyBorder="1" applyAlignment="1">
      <alignment horizontal="center" wrapText="1"/>
    </xf>
    <xf numFmtId="0" fontId="33" fillId="2" borderId="9" xfId="0" applyFont="1" applyFill="1" applyBorder="1" applyAlignment="1">
      <alignment horizontal="right" vertical="center"/>
    </xf>
    <xf numFmtId="0" fontId="33" fillId="2" borderId="3" xfId="0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right"/>
    </xf>
    <xf numFmtId="0" fontId="27" fillId="2" borderId="6" xfId="0" applyFont="1" applyFill="1" applyBorder="1" applyAlignment="1">
      <alignment horizontal="right"/>
    </xf>
    <xf numFmtId="0" fontId="27" fillId="2" borderId="3" xfId="0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5" fontId="6" fillId="3" borderId="9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4"/>
  <sheetViews>
    <sheetView tabSelected="1" topLeftCell="A22" zoomScale="90" zoomScaleNormal="90" zoomScaleSheetLayoutView="75" workbookViewId="0">
      <selection activeCell="I44" sqref="I44"/>
    </sheetView>
  </sheetViews>
  <sheetFormatPr defaultColWidth="8.85546875" defaultRowHeight="12.75" x14ac:dyDescent="0.2"/>
  <cols>
    <col min="1" max="1" width="12" style="15" customWidth="1"/>
    <col min="2" max="2" width="11.7109375" style="15" customWidth="1"/>
    <col min="3" max="3" width="10.85546875" style="15" customWidth="1"/>
    <col min="4" max="4" width="10.42578125" style="15" customWidth="1"/>
    <col min="5" max="5" width="11.140625" style="15" customWidth="1"/>
    <col min="6" max="6" width="13.42578125" style="15" customWidth="1"/>
    <col min="7" max="7" width="10.85546875" style="15" customWidth="1"/>
    <col min="8" max="8" width="10.28515625" style="15" customWidth="1"/>
    <col min="9" max="9" width="8.85546875" style="15" customWidth="1"/>
    <col min="10" max="10" width="9.42578125" style="15" customWidth="1"/>
    <col min="11" max="11" width="0.85546875" style="15" customWidth="1"/>
    <col min="12" max="12" width="10.5703125" style="15" customWidth="1"/>
    <col min="13" max="16384" width="8.85546875" style="15"/>
  </cols>
  <sheetData>
    <row r="1" spans="1:14" ht="18" x14ac:dyDescent="0.2">
      <c r="A1" s="11" t="s">
        <v>73</v>
      </c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  <c r="M1" s="274" t="s">
        <v>126</v>
      </c>
      <c r="N1" s="274"/>
    </row>
    <row r="2" spans="1:14" ht="18" x14ac:dyDescent="0.2">
      <c r="A2" s="93" t="s">
        <v>84</v>
      </c>
      <c r="B2" s="12"/>
      <c r="C2" s="12"/>
      <c r="D2" s="12"/>
      <c r="E2" s="12"/>
      <c r="F2" s="13"/>
      <c r="G2" s="13"/>
      <c r="H2" s="277" t="s">
        <v>163</v>
      </c>
      <c r="I2" s="277"/>
      <c r="J2" s="277"/>
      <c r="K2" s="277"/>
      <c r="L2" s="277"/>
      <c r="M2" s="14"/>
      <c r="N2" s="14"/>
    </row>
    <row r="3" spans="1:14" ht="4.9000000000000004" customHeight="1" x14ac:dyDescent="0.2">
      <c r="A3" s="16"/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  <c r="M3" s="13"/>
    </row>
    <row r="4" spans="1:14" ht="14.45" customHeight="1" x14ac:dyDescent="0.2">
      <c r="A4" s="17" t="s">
        <v>0</v>
      </c>
      <c r="B4" s="275"/>
      <c r="C4" s="275"/>
      <c r="D4" s="276" t="s">
        <v>1</v>
      </c>
      <c r="E4" s="276"/>
      <c r="F4" s="18"/>
      <c r="G4" s="16"/>
      <c r="H4" s="19"/>
      <c r="I4" s="19"/>
      <c r="J4" s="20"/>
      <c r="K4" s="20"/>
      <c r="L4" s="13"/>
      <c r="M4" s="13"/>
    </row>
    <row r="5" spans="1:14" ht="14.45" customHeight="1" x14ac:dyDescent="0.2">
      <c r="A5" s="17" t="s">
        <v>2</v>
      </c>
      <c r="B5" s="283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</row>
    <row r="6" spans="1:14" ht="40.15" customHeight="1" x14ac:dyDescent="0.2">
      <c r="A6" s="17" t="s">
        <v>85</v>
      </c>
      <c r="B6" s="283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</row>
    <row r="7" spans="1:14" ht="27.6" customHeight="1" x14ac:dyDescent="0.2">
      <c r="A7" s="17" t="s">
        <v>127</v>
      </c>
      <c r="B7" s="263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5"/>
    </row>
    <row r="8" spans="1:14" ht="6" customHeight="1" x14ac:dyDescent="0.2">
      <c r="A8" s="21"/>
      <c r="B8" s="22"/>
      <c r="J8" s="13"/>
      <c r="K8" s="13"/>
      <c r="L8" s="13"/>
      <c r="M8" s="13"/>
    </row>
    <row r="9" spans="1:14" ht="14.45" customHeight="1" x14ac:dyDescent="0.2">
      <c r="A9" s="278" t="s">
        <v>93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</row>
    <row r="10" spans="1:14" ht="6" customHeight="1" x14ac:dyDescent="0.2">
      <c r="A10" s="21"/>
      <c r="B10" s="24"/>
      <c r="C10" s="24"/>
      <c r="D10" s="24"/>
      <c r="E10" s="24"/>
      <c r="F10" s="24"/>
      <c r="G10" s="24"/>
      <c r="H10" s="13"/>
      <c r="I10" s="13"/>
      <c r="J10" s="13"/>
      <c r="K10" s="13"/>
      <c r="L10" s="13"/>
      <c r="M10" s="13"/>
    </row>
    <row r="11" spans="1:14" ht="26.45" customHeight="1" x14ac:dyDescent="0.2">
      <c r="B11" s="13"/>
      <c r="C11" s="107" t="s">
        <v>3</v>
      </c>
      <c r="D11" s="108"/>
      <c r="E11" s="107" t="s">
        <v>4</v>
      </c>
      <c r="F11" s="13"/>
      <c r="G11" s="13"/>
      <c r="H11" s="268" t="s">
        <v>5</v>
      </c>
      <c r="I11" s="268"/>
      <c r="J11" s="268"/>
      <c r="K11" s="101"/>
      <c r="L11" s="279" t="s">
        <v>140</v>
      </c>
      <c r="M11" s="279"/>
      <c r="N11" s="279"/>
    </row>
    <row r="12" spans="1:14" ht="25.9" customHeight="1" x14ac:dyDescent="0.2">
      <c r="A12" s="29" t="s">
        <v>6</v>
      </c>
      <c r="B12" s="112" t="s">
        <v>90</v>
      </c>
      <c r="C12" s="96" t="s">
        <v>7</v>
      </c>
      <c r="D12" s="112" t="s">
        <v>9</v>
      </c>
      <c r="E12" s="96" t="s">
        <v>6</v>
      </c>
      <c r="F12" s="29" t="s">
        <v>7</v>
      </c>
      <c r="G12" s="112" t="s">
        <v>9</v>
      </c>
      <c r="H12" s="96" t="s">
        <v>6</v>
      </c>
      <c r="I12" s="29" t="s">
        <v>7</v>
      </c>
      <c r="J12" s="96" t="s">
        <v>9</v>
      </c>
      <c r="K12" s="99"/>
      <c r="L12" s="29" t="s">
        <v>6</v>
      </c>
      <c r="M12" s="29" t="s">
        <v>7</v>
      </c>
      <c r="N12" s="96" t="s">
        <v>9</v>
      </c>
    </row>
    <row r="13" spans="1:14" ht="14.25" customHeight="1" x14ac:dyDescent="0.2">
      <c r="A13" s="44" t="s">
        <v>10</v>
      </c>
      <c r="B13" s="195">
        <v>1.5</v>
      </c>
      <c r="C13" s="109"/>
      <c r="D13" s="117">
        <f>C13*B13</f>
        <v>0</v>
      </c>
      <c r="E13" s="115" t="s">
        <v>10</v>
      </c>
      <c r="F13" s="109"/>
      <c r="G13" s="117">
        <f>F13*B13</f>
        <v>0</v>
      </c>
      <c r="H13" s="115" t="s">
        <v>10</v>
      </c>
      <c r="I13" s="109"/>
      <c r="J13" s="97">
        <f>I13*B13</f>
        <v>0</v>
      </c>
      <c r="K13" s="102"/>
      <c r="L13" s="44" t="s">
        <v>10</v>
      </c>
      <c r="M13" s="1"/>
      <c r="N13" s="97">
        <f>M13*B13</f>
        <v>0</v>
      </c>
    </row>
    <row r="14" spans="1:14" ht="14.25" customHeight="1" x14ac:dyDescent="0.2">
      <c r="A14" s="44" t="s">
        <v>11</v>
      </c>
      <c r="B14" s="195">
        <v>1.9</v>
      </c>
      <c r="C14" s="110"/>
      <c r="D14" s="117">
        <f>C14*B14</f>
        <v>0</v>
      </c>
      <c r="E14" s="115" t="s">
        <v>11</v>
      </c>
      <c r="F14" s="110"/>
      <c r="G14" s="117">
        <f>F14*B14</f>
        <v>0</v>
      </c>
      <c r="H14" s="115" t="s">
        <v>11</v>
      </c>
      <c r="I14" s="110"/>
      <c r="J14" s="97">
        <f>I14*B14</f>
        <v>0</v>
      </c>
      <c r="K14" s="102"/>
      <c r="L14" s="44" t="s">
        <v>11</v>
      </c>
      <c r="M14" s="1"/>
      <c r="N14" s="97">
        <f>M14*B14</f>
        <v>0</v>
      </c>
    </row>
    <row r="15" spans="1:14" ht="14.25" customHeight="1" x14ac:dyDescent="0.2">
      <c r="A15" s="44" t="s">
        <v>12</v>
      </c>
      <c r="B15" s="195">
        <v>2.5</v>
      </c>
      <c r="C15" s="111"/>
      <c r="D15" s="117">
        <f>C15*B15</f>
        <v>0</v>
      </c>
      <c r="E15" s="115" t="s">
        <v>12</v>
      </c>
      <c r="F15" s="111"/>
      <c r="G15" s="117">
        <f>F15*B15</f>
        <v>0</v>
      </c>
      <c r="H15" s="115" t="s">
        <v>12</v>
      </c>
      <c r="I15" s="111"/>
      <c r="J15" s="97">
        <f>I15*B15</f>
        <v>0</v>
      </c>
      <c r="K15" s="102"/>
      <c r="L15" s="44" t="s">
        <v>12</v>
      </c>
      <c r="M15" s="1"/>
      <c r="N15" s="97">
        <f>M15*B15</f>
        <v>0</v>
      </c>
    </row>
    <row r="16" spans="1:14" ht="14.25" customHeight="1" x14ac:dyDescent="0.2">
      <c r="A16" s="44" t="s">
        <v>151</v>
      </c>
      <c r="B16" s="196">
        <v>3</v>
      </c>
      <c r="C16" s="110"/>
      <c r="D16" s="117">
        <f>C16*B16</f>
        <v>0</v>
      </c>
      <c r="E16" s="115" t="s">
        <v>13</v>
      </c>
      <c r="F16" s="110"/>
      <c r="G16" s="117">
        <f>F16*B16</f>
        <v>0</v>
      </c>
      <c r="H16" s="115" t="s">
        <v>13</v>
      </c>
      <c r="I16" s="110"/>
      <c r="J16" s="97">
        <f>I16*B16</f>
        <v>0</v>
      </c>
      <c r="K16" s="102"/>
      <c r="L16" s="44" t="s">
        <v>13</v>
      </c>
      <c r="M16" s="1"/>
      <c r="N16" s="97">
        <f>M16*B16</f>
        <v>0</v>
      </c>
    </row>
    <row r="17" spans="1:15" ht="14.25" customHeight="1" x14ac:dyDescent="0.2">
      <c r="A17" s="30" t="s">
        <v>14</v>
      </c>
      <c r="B17" s="113"/>
      <c r="C17" s="98">
        <f>SUM(C13:C16)</f>
        <v>0</v>
      </c>
      <c r="D17" s="118">
        <f>SUM(D13:D16)</f>
        <v>0</v>
      </c>
      <c r="E17" s="116" t="s">
        <v>14</v>
      </c>
      <c r="F17" s="8">
        <f>SUM(F13:F16)</f>
        <v>0</v>
      </c>
      <c r="G17" s="118">
        <f>SUM(G13:G16)</f>
        <v>0</v>
      </c>
      <c r="H17" s="116" t="s">
        <v>14</v>
      </c>
      <c r="I17" s="8">
        <f>SUM(I13:I16)</f>
        <v>0</v>
      </c>
      <c r="J17" s="98">
        <f>SUM(J13:J16)</f>
        <v>0</v>
      </c>
      <c r="K17" s="10"/>
      <c r="L17" s="30" t="s">
        <v>14</v>
      </c>
      <c r="M17" s="8">
        <f>SUM(M13:M16)</f>
        <v>0</v>
      </c>
      <c r="N17" s="98">
        <f>SUM(N13:N16)</f>
        <v>0</v>
      </c>
    </row>
    <row r="18" spans="1:15" x14ac:dyDescent="0.2">
      <c r="A18" s="28"/>
      <c r="B18" s="28"/>
      <c r="C18" s="28"/>
      <c r="D18" s="119">
        <f>SUM(D14:D16)</f>
        <v>0</v>
      </c>
      <c r="E18" s="28"/>
      <c r="F18" s="28"/>
      <c r="G18" s="28"/>
      <c r="H18" s="28"/>
      <c r="I18" s="28"/>
      <c r="J18" s="119">
        <f>SUM(J14:J16)</f>
        <v>0</v>
      </c>
      <c r="K18" s="28"/>
      <c r="L18" s="28"/>
      <c r="M18" s="28"/>
      <c r="N18" s="105">
        <f>SUM(N14:N16)</f>
        <v>0</v>
      </c>
    </row>
    <row r="19" spans="1:15" ht="25.9" customHeight="1" x14ac:dyDescent="0.2">
      <c r="B19" s="13"/>
      <c r="C19" s="107" t="s">
        <v>15</v>
      </c>
      <c r="D19" s="108"/>
      <c r="E19" s="107" t="s">
        <v>16</v>
      </c>
      <c r="F19" s="108"/>
      <c r="G19" s="13"/>
      <c r="H19" s="268" t="s">
        <v>87</v>
      </c>
      <c r="I19" s="268"/>
      <c r="J19" s="268"/>
      <c r="K19" s="13"/>
      <c r="L19" s="279" t="s">
        <v>141</v>
      </c>
      <c r="M19" s="279"/>
      <c r="N19" s="279"/>
    </row>
    <row r="20" spans="1:15" ht="25.9" customHeight="1" x14ac:dyDescent="0.2">
      <c r="A20" s="29" t="s">
        <v>6</v>
      </c>
      <c r="B20" s="112" t="s">
        <v>90</v>
      </c>
      <c r="C20" s="96" t="s">
        <v>7</v>
      </c>
      <c r="D20" s="112" t="s">
        <v>9</v>
      </c>
      <c r="E20" s="96" t="s">
        <v>6</v>
      </c>
      <c r="F20" s="29" t="s">
        <v>7</v>
      </c>
      <c r="G20" s="112" t="s">
        <v>9</v>
      </c>
      <c r="H20" s="96" t="s">
        <v>6</v>
      </c>
      <c r="I20" s="29" t="s">
        <v>7</v>
      </c>
      <c r="J20" s="29" t="s">
        <v>9</v>
      </c>
      <c r="K20" s="99"/>
      <c r="L20" s="29" t="s">
        <v>6</v>
      </c>
      <c r="M20" s="29" t="s">
        <v>7</v>
      </c>
      <c r="N20" s="96" t="s">
        <v>9</v>
      </c>
      <c r="O20" s="99"/>
    </row>
    <row r="21" spans="1:15" ht="14.25" customHeight="1" x14ac:dyDescent="0.2">
      <c r="A21" s="44" t="s">
        <v>10</v>
      </c>
      <c r="B21" s="195">
        <v>1.3</v>
      </c>
      <c r="C21" s="109"/>
      <c r="D21" s="117">
        <f>C21*B21</f>
        <v>0</v>
      </c>
      <c r="E21" s="115" t="s">
        <v>10</v>
      </c>
      <c r="F21" s="109"/>
      <c r="G21" s="117">
        <f>F21*B21</f>
        <v>0</v>
      </c>
      <c r="H21" s="115" t="s">
        <v>10</v>
      </c>
      <c r="I21" s="109"/>
      <c r="J21" s="27">
        <f>I21*B21</f>
        <v>0</v>
      </c>
      <c r="K21" s="102"/>
      <c r="L21" s="44" t="s">
        <v>10</v>
      </c>
      <c r="M21" s="1"/>
      <c r="N21" s="97">
        <f>M21*B21</f>
        <v>0</v>
      </c>
      <c r="O21" s="99"/>
    </row>
    <row r="22" spans="1:15" ht="14.25" customHeight="1" x14ac:dyDescent="0.2">
      <c r="A22" s="44" t="s">
        <v>11</v>
      </c>
      <c r="B22" s="195">
        <v>1.9</v>
      </c>
      <c r="C22" s="110"/>
      <c r="D22" s="117">
        <f>C22*B22</f>
        <v>0</v>
      </c>
      <c r="E22" s="115" t="s">
        <v>11</v>
      </c>
      <c r="F22" s="110"/>
      <c r="G22" s="117">
        <f>F22*B22</f>
        <v>0</v>
      </c>
      <c r="H22" s="115" t="s">
        <v>11</v>
      </c>
      <c r="I22" s="110"/>
      <c r="J22" s="27">
        <f>I22*B22</f>
        <v>0</v>
      </c>
      <c r="K22" s="102"/>
      <c r="L22" s="44" t="s">
        <v>11</v>
      </c>
      <c r="M22" s="1"/>
      <c r="N22" s="97">
        <f>M22*B22</f>
        <v>0</v>
      </c>
      <c r="O22" s="99"/>
    </row>
    <row r="23" spans="1:15" ht="14.25" customHeight="1" x14ac:dyDescent="0.2">
      <c r="A23" s="44" t="s">
        <v>12</v>
      </c>
      <c r="B23" s="195">
        <v>2.4</v>
      </c>
      <c r="C23" s="111"/>
      <c r="D23" s="117">
        <f>C23*B23</f>
        <v>0</v>
      </c>
      <c r="E23" s="115" t="s">
        <v>12</v>
      </c>
      <c r="F23" s="111"/>
      <c r="G23" s="117">
        <f>F23*B23</f>
        <v>0</v>
      </c>
      <c r="H23" s="115" t="s">
        <v>12</v>
      </c>
      <c r="I23" s="111"/>
      <c r="J23" s="27">
        <f>I23*B23</f>
        <v>0</v>
      </c>
      <c r="K23" s="102"/>
      <c r="L23" s="44" t="s">
        <v>12</v>
      </c>
      <c r="M23" s="1"/>
      <c r="N23" s="97">
        <f>M23*B23</f>
        <v>0</v>
      </c>
      <c r="O23" s="99"/>
    </row>
    <row r="24" spans="1:15" ht="14.25" customHeight="1" x14ac:dyDescent="0.2">
      <c r="A24" s="44" t="s">
        <v>151</v>
      </c>
      <c r="B24" s="195">
        <v>2.8</v>
      </c>
      <c r="C24" s="110"/>
      <c r="D24" s="117">
        <f>C24*B24</f>
        <v>0</v>
      </c>
      <c r="E24" s="115" t="s">
        <v>13</v>
      </c>
      <c r="F24" s="110"/>
      <c r="G24" s="117">
        <f>F24*B24</f>
        <v>0</v>
      </c>
      <c r="H24" s="115" t="s">
        <v>13</v>
      </c>
      <c r="I24" s="110"/>
      <c r="J24" s="27">
        <f>I24*B24</f>
        <v>0</v>
      </c>
      <c r="K24" s="102"/>
      <c r="L24" s="44" t="s">
        <v>13</v>
      </c>
      <c r="M24" s="1"/>
      <c r="N24" s="97">
        <f>M24*B24</f>
        <v>0</v>
      </c>
      <c r="O24" s="99"/>
    </row>
    <row r="25" spans="1:15" ht="14.25" customHeight="1" x14ac:dyDescent="0.2">
      <c r="A25" s="30" t="s">
        <v>14</v>
      </c>
      <c r="B25" s="114"/>
      <c r="C25" s="98">
        <f>SUM(C21:C24)</f>
        <v>0</v>
      </c>
      <c r="D25" s="118">
        <f>SUM(D21:D24)</f>
        <v>0</v>
      </c>
      <c r="E25" s="116" t="s">
        <v>14</v>
      </c>
      <c r="F25" s="8">
        <f>SUM(F21:F24)</f>
        <v>0</v>
      </c>
      <c r="G25" s="118">
        <f>SUM(G21:G24)</f>
        <v>0</v>
      </c>
      <c r="H25" s="116" t="s">
        <v>14</v>
      </c>
      <c r="I25" s="8">
        <f>SUM(I21:I24)</f>
        <v>0</v>
      </c>
      <c r="J25" s="8">
        <f>SUM(J21:J24)</f>
        <v>0</v>
      </c>
      <c r="K25" s="10"/>
      <c r="L25" s="30" t="s">
        <v>14</v>
      </c>
      <c r="M25" s="8">
        <f>SUM(M21:M24)</f>
        <v>0</v>
      </c>
      <c r="N25" s="98">
        <f>SUM(N21:N24)</f>
        <v>0</v>
      </c>
      <c r="O25" s="100"/>
    </row>
    <row r="26" spans="1:15" ht="14.25" customHeight="1" x14ac:dyDescent="0.2">
      <c r="A26" s="13"/>
      <c r="B26" s="13"/>
      <c r="C26" s="13"/>
      <c r="D26" s="121">
        <f>SUM(D22:D24)</f>
        <v>0</v>
      </c>
      <c r="E26" s="31"/>
      <c r="F26" s="31"/>
      <c r="G26" s="31"/>
      <c r="H26" s="31"/>
      <c r="I26" s="31"/>
      <c r="J26" s="120">
        <f>SUM(J22:J24)</f>
        <v>0</v>
      </c>
      <c r="K26" s="31"/>
      <c r="L26" s="31"/>
      <c r="M26" s="13"/>
      <c r="N26" s="105">
        <f>SUM(N22:N24)</f>
        <v>0</v>
      </c>
    </row>
    <row r="27" spans="1:15" ht="14.25" customHeight="1" x14ac:dyDescent="0.2">
      <c r="A27" s="32"/>
      <c r="B27" s="269" t="s">
        <v>88</v>
      </c>
      <c r="C27" s="269"/>
      <c r="D27" s="269"/>
      <c r="E27" s="106">
        <f>C17+F17+I17+C25+F25+I25</f>
        <v>0</v>
      </c>
      <c r="G27" s="280" t="s">
        <v>50</v>
      </c>
      <c r="H27" s="281"/>
      <c r="I27" s="282"/>
      <c r="J27" s="89">
        <v>0</v>
      </c>
      <c r="K27" s="95"/>
      <c r="L27" s="4"/>
    </row>
    <row r="28" spans="1:15" ht="14.25" customHeight="1" x14ac:dyDescent="0.2">
      <c r="A28" s="31"/>
      <c r="B28" s="269" t="s">
        <v>89</v>
      </c>
      <c r="C28" s="269"/>
      <c r="D28" s="269"/>
      <c r="E28" s="8">
        <f>M17+M25</f>
        <v>0</v>
      </c>
      <c r="F28" s="13"/>
      <c r="G28" s="285" t="s">
        <v>49</v>
      </c>
      <c r="H28" s="285"/>
      <c r="I28" s="285"/>
      <c r="J28" s="89">
        <v>0</v>
      </c>
    </row>
    <row r="29" spans="1:15" ht="14.25" customHeight="1" x14ac:dyDescent="0.2">
      <c r="A29" s="13"/>
      <c r="B29" s="269" t="s">
        <v>86</v>
      </c>
      <c r="C29" s="269"/>
      <c r="D29" s="269"/>
      <c r="E29" s="8">
        <f>E27-E28</f>
        <v>0</v>
      </c>
      <c r="F29" s="13"/>
      <c r="G29" s="285" t="s">
        <v>143</v>
      </c>
      <c r="H29" s="285"/>
      <c r="I29" s="285"/>
      <c r="J29" s="8">
        <f>J28-J27</f>
        <v>0</v>
      </c>
    </row>
    <row r="30" spans="1:15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5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5" x14ac:dyDescent="0.2">
      <c r="A32" s="13"/>
      <c r="B32" s="13"/>
      <c r="C32" s="13"/>
      <c r="D32" s="13"/>
      <c r="E32" s="13"/>
      <c r="F32" s="13"/>
      <c r="G32" s="13"/>
      <c r="H32" s="13"/>
      <c r="I32" s="13"/>
      <c r="J32" s="34" t="s">
        <v>17</v>
      </c>
      <c r="K32" s="34"/>
      <c r="L32" s="35"/>
      <c r="M32" s="13"/>
      <c r="N32" s="13"/>
    </row>
    <row r="33" spans="1:14" x14ac:dyDescent="0.2">
      <c r="A33" s="13"/>
      <c r="B33" s="13"/>
      <c r="C33" s="13"/>
      <c r="D33" s="13"/>
      <c r="E33" s="13"/>
      <c r="F33" s="13"/>
      <c r="G33" s="13"/>
      <c r="H33" s="13"/>
      <c r="I33" s="13"/>
      <c r="J33" s="36" t="s">
        <v>18</v>
      </c>
      <c r="K33" s="36"/>
      <c r="L33" s="37"/>
      <c r="M33" s="13"/>
      <c r="N33" s="38" t="s">
        <v>55</v>
      </c>
    </row>
    <row r="34" spans="1:14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4" x14ac:dyDescent="0.2">
      <c r="A35" s="25" t="s">
        <v>19</v>
      </c>
      <c r="B35" s="13"/>
      <c r="C35" s="13"/>
      <c r="D35" s="13"/>
      <c r="E35" s="25"/>
      <c r="F35" s="13"/>
      <c r="G35" s="13"/>
      <c r="H35" s="25"/>
      <c r="I35" s="13"/>
      <c r="J35" s="13"/>
      <c r="K35" s="13"/>
      <c r="L35" s="13"/>
    </row>
    <row r="36" spans="1:14" ht="14.45" customHeight="1" x14ac:dyDescent="0.2">
      <c r="A36" s="74"/>
      <c r="B36" s="269" t="s">
        <v>78</v>
      </c>
      <c r="C36" s="269"/>
      <c r="D36" s="269"/>
      <c r="E36" s="42">
        <f>D17+G17+J17+D25+G25+J25-N17-N25</f>
        <v>0</v>
      </c>
    </row>
    <row r="37" spans="1:14" x14ac:dyDescent="0.2">
      <c r="A37" s="39"/>
      <c r="B37" s="40"/>
      <c r="C37" s="40"/>
      <c r="D37" s="10"/>
    </row>
    <row r="38" spans="1:14" x14ac:dyDescent="0.2">
      <c r="A38" s="25" t="s">
        <v>92</v>
      </c>
      <c r="B38" s="13"/>
      <c r="C38" s="13"/>
      <c r="D38" s="13"/>
      <c r="J38" s="24"/>
      <c r="K38" s="24"/>
      <c r="L38" s="41"/>
      <c r="M38" s="13"/>
    </row>
    <row r="39" spans="1:14" ht="14.45" customHeight="1" x14ac:dyDescent="0.2">
      <c r="B39" s="269" t="s">
        <v>77</v>
      </c>
      <c r="C39" s="269"/>
      <c r="D39" s="269"/>
      <c r="E39" s="171">
        <f>D18+D26+J18+J26-N18-N26</f>
        <v>0</v>
      </c>
      <c r="H39" s="13"/>
      <c r="I39" s="23"/>
      <c r="J39" s="23"/>
      <c r="K39" s="23"/>
      <c r="L39" s="23"/>
      <c r="M39" s="23"/>
      <c r="N39" s="23"/>
    </row>
    <row r="40" spans="1:14" ht="14.45" customHeight="1" x14ac:dyDescent="0.2">
      <c r="B40" s="269" t="s">
        <v>76</v>
      </c>
      <c r="C40" s="269"/>
      <c r="D40" s="269"/>
      <c r="E40" s="124">
        <f>F40+G40</f>
        <v>0</v>
      </c>
      <c r="F40" s="43">
        <f>(D18+J18-N18)*13/1000</f>
        <v>0</v>
      </c>
      <c r="G40" s="43">
        <f>(D26+J26-N26)*8/1000</f>
        <v>0</v>
      </c>
      <c r="H40" s="43"/>
      <c r="I40" s="23"/>
      <c r="J40" s="23"/>
      <c r="K40" s="23"/>
      <c r="L40" s="23"/>
      <c r="M40" s="23"/>
      <c r="N40" s="23"/>
    </row>
    <row r="41" spans="1:14" ht="4.1500000000000004" customHeight="1" x14ac:dyDescent="0.2">
      <c r="B41" s="74"/>
      <c r="C41" s="74"/>
      <c r="D41" s="155"/>
      <c r="E41" s="43"/>
      <c r="F41" s="43"/>
      <c r="G41" s="43"/>
      <c r="H41" s="43"/>
      <c r="I41" s="23"/>
      <c r="J41" s="23"/>
      <c r="K41" s="23"/>
      <c r="L41" s="23"/>
      <c r="M41" s="23"/>
      <c r="N41" s="23"/>
    </row>
    <row r="42" spans="1:14" ht="14.45" customHeight="1" x14ac:dyDescent="0.2">
      <c r="B42" s="280" t="s">
        <v>162</v>
      </c>
      <c r="C42" s="281"/>
      <c r="D42" s="282"/>
      <c r="E42" s="335"/>
      <c r="F42" s="335"/>
      <c r="G42" s="335"/>
      <c r="H42" s="43"/>
      <c r="I42" s="23"/>
      <c r="J42" s="23"/>
      <c r="K42" s="23"/>
      <c r="L42" s="23"/>
      <c r="M42" s="23"/>
      <c r="N42" s="23"/>
    </row>
    <row r="43" spans="1:14" ht="12.6" customHeight="1" x14ac:dyDescent="0.2">
      <c r="B43" s="13"/>
      <c r="C43" s="13"/>
      <c r="D43" s="23"/>
      <c r="E43" s="13"/>
      <c r="F43" s="13"/>
      <c r="G43" s="13"/>
      <c r="H43" s="13"/>
      <c r="I43" s="23"/>
      <c r="J43" s="23"/>
      <c r="K43" s="23"/>
      <c r="L43" s="23"/>
      <c r="M43" s="23"/>
      <c r="N43" s="23"/>
    </row>
    <row r="44" spans="1:14" ht="15.6" customHeight="1" x14ac:dyDescent="0.2">
      <c r="A44" s="25" t="s">
        <v>137</v>
      </c>
      <c r="B44" s="13"/>
      <c r="C44" s="13"/>
      <c r="D44" s="23"/>
      <c r="E44" s="13"/>
      <c r="F44" s="13"/>
      <c r="G44" s="13"/>
      <c r="H44" s="13"/>
      <c r="I44" s="23"/>
      <c r="J44" s="23"/>
      <c r="K44" s="23"/>
      <c r="L44" s="23"/>
      <c r="M44" s="23"/>
      <c r="N44" s="23"/>
    </row>
    <row r="45" spans="1:14" ht="14.45" customHeight="1" x14ac:dyDescent="0.2">
      <c r="A45" s="123"/>
      <c r="B45" s="269" t="s">
        <v>75</v>
      </c>
      <c r="C45" s="269"/>
      <c r="D45" s="269"/>
      <c r="E45" s="42">
        <f>E36-G17-G25</f>
        <v>0</v>
      </c>
      <c r="F45" s="13"/>
      <c r="G45" s="13"/>
      <c r="H45" s="13"/>
      <c r="I45" s="23"/>
      <c r="J45" s="23"/>
      <c r="K45" s="23"/>
      <c r="L45" s="23"/>
      <c r="M45" s="23"/>
      <c r="N45" s="23"/>
    </row>
    <row r="46" spans="1:14" s="108" customFormat="1" ht="14.45" customHeight="1" x14ac:dyDescent="0.2">
      <c r="A46" s="123"/>
      <c r="B46" s="280" t="s">
        <v>128</v>
      </c>
      <c r="C46" s="281"/>
      <c r="D46" s="282"/>
      <c r="E46" s="174">
        <f>E29-F17-F25</f>
        <v>0</v>
      </c>
      <c r="I46" s="175"/>
      <c r="J46" s="175"/>
      <c r="K46" s="175"/>
      <c r="L46" s="175"/>
      <c r="M46" s="176"/>
      <c r="N46" s="177"/>
    </row>
    <row r="47" spans="1:14" ht="3.6" customHeight="1" x14ac:dyDescent="0.2">
      <c r="A47" s="123"/>
      <c r="B47" s="74"/>
      <c r="C47" s="74"/>
      <c r="D47" s="156"/>
      <c r="E47" s="13"/>
      <c r="F47" s="13"/>
      <c r="G47" s="13"/>
      <c r="H47" s="13"/>
      <c r="I47" s="23"/>
      <c r="J47" s="23"/>
      <c r="K47" s="23"/>
      <c r="L47" s="23"/>
      <c r="M47" s="23"/>
      <c r="N47" s="23"/>
    </row>
    <row r="48" spans="1:14" ht="14.45" customHeight="1" x14ac:dyDescent="0.2">
      <c r="A48" s="123"/>
      <c r="B48" s="269" t="s">
        <v>123</v>
      </c>
      <c r="C48" s="269"/>
      <c r="D48" s="270"/>
      <c r="E48" s="271"/>
      <c r="F48" s="271"/>
      <c r="G48" s="13"/>
      <c r="H48" s="13"/>
      <c r="I48" s="23"/>
      <c r="J48" s="23"/>
      <c r="K48" s="23"/>
      <c r="L48" s="23"/>
      <c r="M48" s="23"/>
      <c r="N48" s="23"/>
    </row>
    <row r="49" spans="1:14" x14ac:dyDescent="0.2">
      <c r="A49" s="13"/>
      <c r="B49" s="13"/>
      <c r="C49" s="13"/>
      <c r="D49" s="23"/>
      <c r="E49" s="13"/>
      <c r="F49" s="13"/>
      <c r="G49" s="13"/>
      <c r="H49" s="13"/>
      <c r="I49" s="28"/>
      <c r="J49" s="28"/>
      <c r="K49" s="28"/>
      <c r="L49" s="28"/>
      <c r="M49" s="4"/>
    </row>
    <row r="50" spans="1:14" x14ac:dyDescent="0.2">
      <c r="A50" s="45" t="s">
        <v>20</v>
      </c>
      <c r="B50" s="7"/>
      <c r="C50" s="7"/>
      <c r="D50" s="7"/>
      <c r="E50" s="7"/>
      <c r="F50" s="13"/>
      <c r="G50" s="13"/>
      <c r="H50" s="13"/>
      <c r="I50" s="13"/>
      <c r="J50" s="13"/>
      <c r="K50" s="13"/>
      <c r="L50" s="13"/>
      <c r="M50" s="13"/>
    </row>
    <row r="51" spans="1:14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4" x14ac:dyDescent="0.2">
      <c r="A52" s="25" t="s">
        <v>91</v>
      </c>
      <c r="B52" s="2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4" ht="14.45" customHeight="1" x14ac:dyDescent="0.2">
      <c r="A53" s="46" t="s">
        <v>161</v>
      </c>
      <c r="B53" s="45"/>
      <c r="C53" s="45"/>
      <c r="D53" s="45"/>
      <c r="E53" s="45"/>
      <c r="F53" s="45"/>
      <c r="G53" s="45"/>
    </row>
    <row r="54" spans="1:14" ht="24.6" customHeight="1" x14ac:dyDescent="0.2">
      <c r="A54" s="267" t="s">
        <v>66</v>
      </c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47"/>
    </row>
    <row r="55" spans="1:14" ht="14.45" customHeight="1" x14ac:dyDescent="0.2">
      <c r="A55" s="46" t="s">
        <v>67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4" ht="14.45" customHeight="1" x14ac:dyDescent="0.2">
      <c r="A56" s="46" t="s">
        <v>74</v>
      </c>
      <c r="B56" s="48"/>
      <c r="C56" s="49"/>
      <c r="D56" s="49"/>
      <c r="E56" s="49"/>
      <c r="F56" s="49"/>
      <c r="G56" s="49"/>
      <c r="H56" s="49"/>
      <c r="I56" s="13"/>
      <c r="J56" s="13"/>
      <c r="K56" s="13"/>
      <c r="L56" s="13"/>
      <c r="M56" s="13"/>
    </row>
    <row r="57" spans="1:14" ht="24.6" customHeight="1" x14ac:dyDescent="0.2">
      <c r="A57" s="273" t="s">
        <v>164</v>
      </c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47"/>
    </row>
    <row r="58" spans="1:14" ht="14.45" customHeight="1" x14ac:dyDescent="0.2">
      <c r="A58" s="46" t="s">
        <v>94</v>
      </c>
      <c r="B58" s="13"/>
      <c r="C58" s="13"/>
      <c r="D58" s="13"/>
      <c r="E58" s="13"/>
      <c r="F58" s="7"/>
      <c r="G58" s="7"/>
      <c r="H58" s="7"/>
      <c r="I58" s="7"/>
      <c r="J58" s="7"/>
      <c r="K58" s="7"/>
      <c r="L58" s="7"/>
      <c r="M58" s="7"/>
    </row>
    <row r="60" spans="1:14" x14ac:dyDescent="0.2">
      <c r="A60" s="25" t="s">
        <v>136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4" ht="24.6" customHeight="1" x14ac:dyDescent="0.2">
      <c r="A61" s="267" t="s">
        <v>66</v>
      </c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50"/>
    </row>
    <row r="62" spans="1:14" x14ac:dyDescent="0.2">
      <c r="A62" s="46" t="s">
        <v>65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4" x14ac:dyDescent="0.2">
      <c r="A63" s="46"/>
      <c r="B63" s="2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4" s="108" customFormat="1" ht="14.45" customHeight="1" x14ac:dyDescent="0.2">
      <c r="A64" s="25" t="s">
        <v>130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4" s="108" customFormat="1" ht="14.45" customHeight="1" x14ac:dyDescent="0.2">
      <c r="A65" s="45" t="s">
        <v>131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</row>
    <row r="66" spans="1:14" x14ac:dyDescent="0.2">
      <c r="A66" s="13"/>
      <c r="B66" s="13"/>
      <c r="C66" s="13"/>
      <c r="D66" s="13"/>
      <c r="E66" s="13"/>
      <c r="F66" s="13"/>
      <c r="G66" s="13"/>
      <c r="I66" s="13"/>
    </row>
    <row r="67" spans="1:14" x14ac:dyDescent="0.2">
      <c r="A67" s="13"/>
      <c r="B67" s="13"/>
      <c r="C67" s="13"/>
      <c r="D67" s="13"/>
      <c r="E67" s="13"/>
      <c r="F67" s="13"/>
      <c r="G67" s="13"/>
      <c r="I67" s="13"/>
    </row>
    <row r="68" spans="1:14" x14ac:dyDescent="0.2">
      <c r="A68" s="13"/>
      <c r="B68" s="13"/>
      <c r="C68" s="13"/>
      <c r="D68" s="13"/>
      <c r="E68" s="13"/>
      <c r="F68" s="13"/>
      <c r="G68" s="13"/>
      <c r="H68" s="13"/>
      <c r="I68" s="52"/>
      <c r="J68" s="51"/>
      <c r="K68" s="51"/>
      <c r="L68" s="13"/>
      <c r="M68" s="53"/>
    </row>
    <row r="69" spans="1:14" x14ac:dyDescent="0.2">
      <c r="A69" s="13"/>
      <c r="B69" s="13"/>
      <c r="C69" s="13"/>
      <c r="D69" s="13"/>
      <c r="E69" s="13"/>
      <c r="F69" s="13"/>
      <c r="G69" s="13"/>
      <c r="H69" s="13"/>
      <c r="I69" s="49"/>
      <c r="J69" s="52"/>
      <c r="K69" s="52"/>
      <c r="L69" s="51"/>
      <c r="M69" s="13"/>
    </row>
    <row r="70" spans="1:14" x14ac:dyDescent="0.2">
      <c r="A70" s="13"/>
      <c r="B70" s="13"/>
      <c r="C70" s="13"/>
      <c r="D70" s="13"/>
      <c r="E70" s="13"/>
      <c r="F70" s="13"/>
      <c r="G70" s="13"/>
      <c r="H70" s="13"/>
      <c r="I70" s="49"/>
      <c r="J70" s="34" t="s">
        <v>17</v>
      </c>
      <c r="K70" s="34"/>
      <c r="L70" s="51">
        <f>L32</f>
        <v>0</v>
      </c>
      <c r="M70" s="13"/>
      <c r="N70" s="13"/>
    </row>
    <row r="71" spans="1:14" x14ac:dyDescent="0.2">
      <c r="A71" s="13"/>
      <c r="B71" s="13"/>
      <c r="C71" s="13"/>
      <c r="D71" s="13"/>
      <c r="E71" s="13"/>
      <c r="F71" s="13"/>
      <c r="G71" s="13"/>
      <c r="H71" s="13"/>
      <c r="I71" s="49"/>
      <c r="J71" s="36" t="s">
        <v>18</v>
      </c>
      <c r="K71" s="36"/>
      <c r="L71" s="182">
        <f>L33</f>
        <v>0</v>
      </c>
      <c r="M71" s="13"/>
      <c r="N71" s="38" t="s">
        <v>54</v>
      </c>
    </row>
    <row r="72" spans="1:14" x14ac:dyDescent="0.2">
      <c r="A72" s="13"/>
      <c r="B72" s="13"/>
      <c r="C72" s="13"/>
      <c r="D72" s="13"/>
      <c r="E72" s="13"/>
      <c r="F72" s="13"/>
      <c r="G72" s="13"/>
      <c r="H72" s="13"/>
      <c r="I72" s="49"/>
      <c r="J72" s="52"/>
      <c r="K72" s="52"/>
      <c r="L72" s="51"/>
      <c r="M72" s="13"/>
    </row>
    <row r="73" spans="1:14" x14ac:dyDescent="0.2">
      <c r="A73" s="13"/>
      <c r="B73" s="13"/>
      <c r="C73" s="13"/>
      <c r="D73" s="13"/>
      <c r="E73" s="13"/>
      <c r="F73" s="13"/>
      <c r="G73" s="13"/>
      <c r="H73" s="13"/>
      <c r="I73" s="49"/>
      <c r="J73" s="52"/>
      <c r="K73" s="52"/>
      <c r="L73" s="51"/>
      <c r="M73" s="13"/>
    </row>
    <row r="74" spans="1:14" ht="18" x14ac:dyDescent="0.2">
      <c r="A74" s="11" t="s">
        <v>68</v>
      </c>
      <c r="B74" s="12"/>
      <c r="C74" s="12"/>
      <c r="D74" s="12"/>
      <c r="E74" s="13"/>
      <c r="F74" s="13"/>
      <c r="G74" s="13"/>
      <c r="H74" s="13"/>
      <c r="I74" s="13"/>
      <c r="J74" s="13"/>
      <c r="K74" s="13"/>
      <c r="L74" s="13"/>
      <c r="M74" s="13"/>
    </row>
    <row r="75" spans="1:14" ht="12.6" customHeight="1" x14ac:dyDescent="0.2">
      <c r="A75" s="11"/>
      <c r="B75" s="12"/>
      <c r="C75" s="12"/>
      <c r="D75" s="12"/>
      <c r="E75" s="13"/>
      <c r="F75" s="13"/>
      <c r="G75" s="13"/>
      <c r="H75" s="13"/>
      <c r="I75" s="13"/>
      <c r="J75" s="13"/>
      <c r="K75" s="13"/>
      <c r="L75" s="13"/>
      <c r="M75" s="13"/>
    </row>
    <row r="76" spans="1:14" ht="18" x14ac:dyDescent="0.2">
      <c r="A76" s="11" t="s">
        <v>99</v>
      </c>
      <c r="B76" s="2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4" ht="6.6" customHeight="1" x14ac:dyDescent="0.2">
      <c r="A77" s="25"/>
      <c r="B77" s="2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4" ht="40.15" customHeight="1" x14ac:dyDescent="0.2">
      <c r="A78" s="339"/>
      <c r="B78" s="339"/>
      <c r="C78" s="5" t="s">
        <v>21</v>
      </c>
      <c r="D78" s="5" t="s">
        <v>152</v>
      </c>
      <c r="E78" s="5" t="s">
        <v>95</v>
      </c>
      <c r="F78" s="5" t="s">
        <v>22</v>
      </c>
      <c r="G78" s="5" t="s">
        <v>23</v>
      </c>
      <c r="H78" s="5" t="s">
        <v>24</v>
      </c>
      <c r="I78" s="340" t="s">
        <v>25</v>
      </c>
      <c r="J78" s="341"/>
      <c r="K78" s="13"/>
      <c r="L78" s="13"/>
      <c r="M78" s="13"/>
    </row>
    <row r="79" spans="1:14" ht="14.45" customHeight="1" x14ac:dyDescent="0.2">
      <c r="A79" s="237" t="s">
        <v>153</v>
      </c>
      <c r="B79" s="238"/>
      <c r="C79" s="197">
        <v>7</v>
      </c>
      <c r="D79" s="54" t="s">
        <v>154</v>
      </c>
      <c r="E79" s="55">
        <v>22587</v>
      </c>
      <c r="F79" s="62">
        <f>E40</f>
        <v>0</v>
      </c>
      <c r="G79" s="56">
        <f>F79*C79</f>
        <v>0</v>
      </c>
      <c r="H79" s="57">
        <f>F79*E79</f>
        <v>0</v>
      </c>
      <c r="I79" s="342">
        <f>E79*G79</f>
        <v>0</v>
      </c>
      <c r="J79" s="343"/>
      <c r="K79" s="13"/>
      <c r="L79" s="13"/>
      <c r="M79" s="13"/>
    </row>
    <row r="80" spans="1:14" ht="6.6" customHeight="1" x14ac:dyDescent="0.2">
      <c r="A80" s="339"/>
      <c r="B80" s="339"/>
      <c r="C80" s="59"/>
      <c r="D80" s="197"/>
      <c r="E80" s="197"/>
      <c r="F80" s="27"/>
      <c r="G80" s="59"/>
      <c r="H80" s="57"/>
      <c r="I80" s="344"/>
      <c r="J80" s="345"/>
      <c r="K80" s="13"/>
      <c r="L80" s="13"/>
      <c r="M80" s="13"/>
    </row>
    <row r="81" spans="1:13" ht="14.45" customHeight="1" x14ac:dyDescent="0.2">
      <c r="A81" s="237" t="s">
        <v>26</v>
      </c>
      <c r="B81" s="238"/>
      <c r="C81" s="197">
        <v>5</v>
      </c>
      <c r="D81" s="197" t="s">
        <v>155</v>
      </c>
      <c r="E81" s="55">
        <v>31066</v>
      </c>
      <c r="F81" s="62">
        <f>E40</f>
        <v>0</v>
      </c>
      <c r="G81" s="56">
        <f>F81*C81</f>
        <v>0</v>
      </c>
      <c r="H81" s="57">
        <f>F81*E81</f>
        <v>0</v>
      </c>
      <c r="I81" s="342">
        <f>E81*G81</f>
        <v>0</v>
      </c>
      <c r="J81" s="343"/>
      <c r="K81" s="13"/>
      <c r="L81" s="13"/>
      <c r="M81" s="13"/>
    </row>
    <row r="82" spans="1:13" ht="6" customHeight="1" x14ac:dyDescent="0.2">
      <c r="A82" s="339"/>
      <c r="B82" s="339"/>
      <c r="C82" s="59"/>
      <c r="D82" s="197"/>
      <c r="E82" s="197"/>
      <c r="F82" s="27"/>
      <c r="G82" s="27"/>
      <c r="H82" s="57"/>
      <c r="I82" s="344"/>
      <c r="J82" s="345"/>
      <c r="K82" s="13"/>
      <c r="L82" s="13"/>
      <c r="M82" s="13"/>
    </row>
    <row r="83" spans="1:13" x14ac:dyDescent="0.2">
      <c r="A83" s="330" t="s">
        <v>156</v>
      </c>
      <c r="B83" s="331"/>
      <c r="C83" s="198">
        <v>2</v>
      </c>
      <c r="D83" s="198" t="s">
        <v>27</v>
      </c>
      <c r="E83" s="199">
        <v>31066</v>
      </c>
      <c r="F83" s="200">
        <f>E40*0.54</f>
        <v>0</v>
      </c>
      <c r="G83" s="201">
        <v>0</v>
      </c>
      <c r="H83" s="202">
        <f>F83*E83</f>
        <v>0</v>
      </c>
      <c r="I83" s="301">
        <f>E83*G83</f>
        <v>0</v>
      </c>
      <c r="J83" s="302"/>
      <c r="K83" s="13"/>
      <c r="L83" s="13"/>
      <c r="M83" s="13"/>
    </row>
    <row r="84" spans="1:13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">
      <c r="A85" s="60" t="s">
        <v>34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">
      <c r="A86" s="45" t="s">
        <v>165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13"/>
    </row>
    <row r="87" spans="1:13" x14ac:dyDescent="0.2">
      <c r="A87" s="45" t="s">
        <v>96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13"/>
    </row>
    <row r="88" spans="1:13" x14ac:dyDescent="0.2">
      <c r="A88" s="6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13"/>
    </row>
    <row r="89" spans="1:1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8" x14ac:dyDescent="0.2">
      <c r="A90" s="11" t="s">
        <v>150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6.6" customHeight="1" x14ac:dyDescent="0.2">
      <c r="A91" s="1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4.45" customHeight="1" x14ac:dyDescent="0.2">
      <c r="A92" s="25" t="s">
        <v>79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6.6" customHeight="1" x14ac:dyDescent="0.2">
      <c r="A93" s="25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56.45" customHeight="1" x14ac:dyDescent="0.2">
      <c r="A94" s="307"/>
      <c r="B94" s="307"/>
      <c r="C94" s="307"/>
      <c r="D94" s="325" t="s">
        <v>28</v>
      </c>
      <c r="E94" s="325"/>
      <c r="F94" s="186" t="s">
        <v>29</v>
      </c>
      <c r="G94" s="186" t="s">
        <v>30</v>
      </c>
      <c r="H94" s="186" t="s">
        <v>31</v>
      </c>
      <c r="I94" s="186" t="s">
        <v>32</v>
      </c>
      <c r="J94" s="324" t="s">
        <v>25</v>
      </c>
      <c r="K94" s="324"/>
      <c r="L94" s="324"/>
    </row>
    <row r="95" spans="1:13" x14ac:dyDescent="0.2">
      <c r="A95" s="332" t="s">
        <v>145</v>
      </c>
      <c r="B95" s="333"/>
      <c r="C95" s="334"/>
      <c r="D95" s="304" t="s">
        <v>146</v>
      </c>
      <c r="E95" s="305"/>
      <c r="F95" s="26">
        <v>35</v>
      </c>
      <c r="G95" s="188">
        <f>E45</f>
        <v>0</v>
      </c>
      <c r="H95" s="189">
        <f>G95/1000*F95</f>
        <v>0</v>
      </c>
      <c r="I95" s="190">
        <v>6621</v>
      </c>
      <c r="J95" s="306">
        <f>I95*H95</f>
        <v>0</v>
      </c>
      <c r="K95" s="306"/>
      <c r="L95" s="306"/>
    </row>
    <row r="96" spans="1:13" ht="14.45" customHeight="1" x14ac:dyDescent="0.2">
      <c r="A96" s="236" t="s">
        <v>39</v>
      </c>
      <c r="B96" s="236"/>
      <c r="C96" s="236"/>
      <c r="D96" s="266" t="s">
        <v>144</v>
      </c>
      <c r="E96" s="266"/>
      <c r="F96" s="26">
        <v>30</v>
      </c>
      <c r="G96" s="188">
        <f>E45</f>
        <v>0</v>
      </c>
      <c r="H96" s="189">
        <f>G96/1000*F96</f>
        <v>0</v>
      </c>
      <c r="I96" s="190">
        <v>6621</v>
      </c>
      <c r="J96" s="306">
        <f>I96*H96</f>
        <v>0</v>
      </c>
      <c r="K96" s="306"/>
      <c r="L96" s="306"/>
    </row>
    <row r="97" spans="1:14" x14ac:dyDescent="0.2">
      <c r="A97" s="22"/>
      <c r="B97" s="24"/>
      <c r="C97" s="13"/>
      <c r="D97" s="13"/>
      <c r="E97" s="24"/>
      <c r="F97" s="24"/>
      <c r="G97" s="24"/>
      <c r="H97" s="63"/>
      <c r="I97" s="64"/>
      <c r="J97" s="65"/>
      <c r="K97" s="65"/>
      <c r="L97" s="13"/>
    </row>
    <row r="98" spans="1:14" x14ac:dyDescent="0.2">
      <c r="A98" s="273" t="s">
        <v>34</v>
      </c>
      <c r="B98" s="273"/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</row>
    <row r="99" spans="1:14" x14ac:dyDescent="0.2">
      <c r="A99" s="45" t="s">
        <v>166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7"/>
    </row>
    <row r="100" spans="1:14" x14ac:dyDescent="0.2">
      <c r="A100" s="45" t="s">
        <v>80</v>
      </c>
      <c r="B100" s="13"/>
      <c r="C100" s="13"/>
      <c r="D100" s="13"/>
      <c r="E100" s="13"/>
      <c r="F100" s="24"/>
      <c r="G100" s="24"/>
      <c r="H100" s="24"/>
      <c r="I100" s="64"/>
      <c r="J100" s="193"/>
      <c r="K100" s="193"/>
      <c r="L100" s="13"/>
      <c r="M100" s="13"/>
    </row>
    <row r="101" spans="1:14" x14ac:dyDescent="0.2">
      <c r="B101" s="13"/>
      <c r="C101" s="13"/>
      <c r="D101" s="13"/>
      <c r="E101" s="66"/>
      <c r="F101" s="24"/>
      <c r="G101" s="13"/>
      <c r="H101" s="24"/>
      <c r="I101" s="67"/>
      <c r="J101" s="68"/>
      <c r="K101" s="68"/>
      <c r="L101" s="13"/>
      <c r="M101" s="13"/>
    </row>
    <row r="102" spans="1:14" x14ac:dyDescent="0.2">
      <c r="A102" s="13"/>
      <c r="B102" s="13"/>
      <c r="C102" s="13"/>
      <c r="D102" s="24"/>
      <c r="E102" s="24"/>
      <c r="F102" s="28"/>
      <c r="G102" s="13"/>
      <c r="I102" s="13"/>
    </row>
    <row r="103" spans="1:14" x14ac:dyDescent="0.2">
      <c r="B103" s="13"/>
      <c r="C103" s="13"/>
      <c r="D103" s="24"/>
      <c r="E103" s="64"/>
      <c r="F103" s="65"/>
      <c r="G103" s="13"/>
      <c r="I103" s="13"/>
    </row>
    <row r="104" spans="1:14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4" x14ac:dyDescent="0.2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4" x14ac:dyDescent="0.2">
      <c r="B106" s="13"/>
      <c r="C106" s="13"/>
      <c r="D106" s="13"/>
      <c r="E106" s="13"/>
      <c r="F106" s="13"/>
      <c r="G106" s="13"/>
      <c r="H106" s="13"/>
      <c r="I106" s="13"/>
      <c r="J106" s="34" t="s">
        <v>17</v>
      </c>
      <c r="K106" s="34"/>
      <c r="L106" s="51">
        <f>L32</f>
        <v>0</v>
      </c>
      <c r="M106" s="13"/>
      <c r="N106" s="13"/>
    </row>
    <row r="107" spans="1:14" x14ac:dyDescent="0.2">
      <c r="B107" s="13"/>
      <c r="C107" s="13"/>
      <c r="D107" s="13"/>
      <c r="E107" s="13"/>
      <c r="F107" s="13"/>
      <c r="G107" s="13"/>
      <c r="H107" s="13"/>
      <c r="I107" s="13"/>
      <c r="J107" s="36" t="s">
        <v>18</v>
      </c>
      <c r="K107" s="36"/>
      <c r="L107" s="182">
        <f>L33</f>
        <v>0</v>
      </c>
      <c r="M107" s="13"/>
      <c r="N107" s="38" t="s">
        <v>53</v>
      </c>
    </row>
    <row r="108" spans="1:14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4" x14ac:dyDescent="0.2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4" ht="18" x14ac:dyDescent="0.2">
      <c r="A110" s="11" t="s">
        <v>100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4" ht="10.15" customHeight="1" x14ac:dyDescent="0.2">
      <c r="A111" s="25"/>
      <c r="B111" s="13"/>
      <c r="C111" s="272"/>
      <c r="D111" s="272"/>
      <c r="E111" s="13"/>
      <c r="F111" s="13"/>
      <c r="G111" s="13"/>
      <c r="H111" s="13"/>
      <c r="I111" s="272"/>
      <c r="J111" s="272"/>
      <c r="K111" s="94"/>
      <c r="L111" s="13"/>
      <c r="M111" s="13"/>
    </row>
    <row r="112" spans="1:14" ht="17.45" customHeight="1" x14ac:dyDescent="0.2">
      <c r="A112" s="326" t="s">
        <v>35</v>
      </c>
      <c r="B112" s="326"/>
      <c r="C112" s="326"/>
      <c r="D112" s="326"/>
      <c r="E112" s="168"/>
      <c r="F112" s="169"/>
      <c r="G112" s="69" t="s">
        <v>34</v>
      </c>
      <c r="H112" s="13"/>
      <c r="I112" s="13"/>
      <c r="J112" s="13"/>
      <c r="K112" s="13"/>
      <c r="L112" s="13"/>
      <c r="M112" s="13"/>
    </row>
    <row r="113" spans="1:14" ht="17.45" customHeight="1" x14ac:dyDescent="0.2">
      <c r="A113" s="291"/>
      <c r="B113" s="292"/>
      <c r="C113" s="327" t="s">
        <v>132</v>
      </c>
      <c r="D113" s="327" t="s">
        <v>30</v>
      </c>
      <c r="E113" s="303" t="s">
        <v>32</v>
      </c>
      <c r="F113" s="323" t="s">
        <v>33</v>
      </c>
      <c r="G113" s="297" t="s">
        <v>46</v>
      </c>
      <c r="H113" s="298"/>
      <c r="I113" s="298"/>
      <c r="J113" s="298"/>
      <c r="K113" s="298"/>
      <c r="L113" s="298"/>
      <c r="M113" s="298"/>
      <c r="N113" s="298"/>
    </row>
    <row r="114" spans="1:14" ht="17.45" customHeight="1" x14ac:dyDescent="0.2">
      <c r="A114" s="293"/>
      <c r="B114" s="294"/>
      <c r="C114" s="328"/>
      <c r="D114" s="328"/>
      <c r="E114" s="303"/>
      <c r="F114" s="323"/>
      <c r="G114" s="297"/>
      <c r="H114" s="298"/>
      <c r="I114" s="298"/>
      <c r="J114" s="298"/>
      <c r="K114" s="298"/>
      <c r="L114" s="298"/>
      <c r="M114" s="298"/>
      <c r="N114" s="298"/>
    </row>
    <row r="115" spans="1:14" ht="17.45" customHeight="1" x14ac:dyDescent="0.2">
      <c r="A115" s="295"/>
      <c r="B115" s="296"/>
      <c r="C115" s="329"/>
      <c r="D115" s="329"/>
      <c r="E115" s="303"/>
      <c r="F115" s="323"/>
      <c r="G115" s="297" t="s">
        <v>80</v>
      </c>
      <c r="H115" s="298"/>
      <c r="I115" s="298"/>
      <c r="J115" s="298"/>
      <c r="K115" s="298"/>
      <c r="L115" s="298"/>
      <c r="M115" s="298"/>
      <c r="N115" s="298"/>
    </row>
    <row r="116" spans="1:14" ht="14.45" customHeight="1" x14ac:dyDescent="0.2">
      <c r="A116" s="262" t="s">
        <v>36</v>
      </c>
      <c r="B116" s="262"/>
      <c r="C116" s="91">
        <v>60529</v>
      </c>
      <c r="D116" s="26"/>
      <c r="E116" s="55"/>
      <c r="F116" s="58"/>
      <c r="G116" s="297"/>
      <c r="H116" s="298"/>
      <c r="I116" s="298"/>
      <c r="J116" s="298"/>
      <c r="K116" s="298"/>
      <c r="L116" s="298"/>
      <c r="M116" s="298"/>
      <c r="N116" s="298"/>
    </row>
    <row r="117" spans="1:14" ht="14.45" customHeight="1" x14ac:dyDescent="0.2">
      <c r="A117" s="236" t="s">
        <v>37</v>
      </c>
      <c r="B117" s="236"/>
      <c r="C117" s="91">
        <v>152409</v>
      </c>
      <c r="D117" s="26"/>
      <c r="E117" s="55"/>
      <c r="F117" s="58"/>
      <c r="G117" s="297" t="s">
        <v>81</v>
      </c>
      <c r="H117" s="298"/>
      <c r="I117" s="298"/>
      <c r="J117" s="298"/>
      <c r="K117" s="298"/>
      <c r="L117" s="298"/>
      <c r="M117" s="298"/>
      <c r="N117" s="298"/>
    </row>
    <row r="118" spans="1:14" ht="14.45" customHeight="1" x14ac:dyDescent="0.2">
      <c r="A118" s="262" t="s">
        <v>38</v>
      </c>
      <c r="B118" s="262"/>
      <c r="C118" s="91">
        <v>115818</v>
      </c>
      <c r="D118" s="26"/>
      <c r="E118" s="55"/>
      <c r="F118" s="58"/>
      <c r="G118" s="297"/>
      <c r="H118" s="298"/>
      <c r="I118" s="298"/>
      <c r="J118" s="298"/>
      <c r="K118" s="298"/>
      <c r="L118" s="298"/>
      <c r="M118" s="298"/>
      <c r="N118" s="298"/>
    </row>
    <row r="119" spans="1:14" ht="14.45" customHeight="1" x14ac:dyDescent="0.2">
      <c r="A119" s="236" t="s">
        <v>39</v>
      </c>
      <c r="B119" s="236"/>
      <c r="C119" s="91">
        <v>100891</v>
      </c>
      <c r="D119" s="26"/>
      <c r="E119" s="55"/>
      <c r="F119" s="58"/>
      <c r="G119" s="300" t="s">
        <v>40</v>
      </c>
      <c r="H119" s="300"/>
      <c r="I119" s="300"/>
      <c r="J119" s="300"/>
      <c r="K119" s="300"/>
      <c r="L119" s="300"/>
      <c r="M119" s="300"/>
      <c r="N119" s="300"/>
    </row>
    <row r="120" spans="1:14" ht="17.45" customHeight="1" x14ac:dyDescent="0.2">
      <c r="A120" s="269" t="s">
        <v>14</v>
      </c>
      <c r="B120" s="269"/>
      <c r="C120" s="170">
        <f>SUM(C116:C119)</f>
        <v>429647</v>
      </c>
      <c r="D120" s="42">
        <f>+E45</f>
        <v>0</v>
      </c>
      <c r="E120" s="129">
        <v>19</v>
      </c>
      <c r="F120" s="58">
        <f>+E120*D120</f>
        <v>0</v>
      </c>
      <c r="G120" s="300"/>
      <c r="H120" s="300"/>
      <c r="I120" s="300"/>
      <c r="J120" s="300"/>
      <c r="K120" s="300"/>
      <c r="L120" s="300"/>
      <c r="M120" s="300"/>
      <c r="N120" s="300"/>
    </row>
    <row r="121" spans="1:14" ht="12.6" customHeight="1" x14ac:dyDescent="0.2">
      <c r="A121" s="13"/>
      <c r="B121" s="24"/>
      <c r="C121" s="24"/>
      <c r="D121" s="24"/>
      <c r="E121" s="24"/>
      <c r="F121" s="70"/>
      <c r="G121" s="300"/>
      <c r="H121" s="300"/>
      <c r="I121" s="300"/>
      <c r="J121" s="300"/>
      <c r="K121" s="300"/>
      <c r="L121" s="300"/>
      <c r="M121" s="300"/>
      <c r="N121" s="300"/>
    </row>
    <row r="122" spans="1:14" x14ac:dyDescent="0.2">
      <c r="G122" s="6"/>
      <c r="H122" s="299" t="s">
        <v>133</v>
      </c>
      <c r="I122" s="299"/>
      <c r="J122" s="299"/>
      <c r="K122" s="299"/>
      <c r="L122" s="299"/>
      <c r="M122" s="299"/>
      <c r="N122" s="299"/>
    </row>
    <row r="123" spans="1:14" ht="14.45" customHeight="1" x14ac:dyDescent="0.2">
      <c r="A123" s="73" t="s">
        <v>41</v>
      </c>
      <c r="B123" s="13"/>
      <c r="C123" s="66"/>
      <c r="D123" s="24"/>
      <c r="E123" s="24"/>
      <c r="F123" s="70"/>
      <c r="G123" s="6"/>
      <c r="H123" s="299"/>
      <c r="I123" s="299"/>
      <c r="J123" s="299"/>
      <c r="K123" s="299"/>
      <c r="L123" s="299"/>
      <c r="M123" s="299"/>
      <c r="N123" s="299"/>
    </row>
    <row r="124" spans="1:14" ht="14.45" customHeight="1" thickBot="1" x14ac:dyDescent="0.25">
      <c r="A124" s="236" t="s">
        <v>47</v>
      </c>
      <c r="B124" s="236"/>
      <c r="C124" s="236"/>
      <c r="D124" s="236"/>
      <c r="E124" s="236"/>
      <c r="F124" s="90">
        <v>4000000</v>
      </c>
      <c r="G124" s="71"/>
      <c r="H124" s="3"/>
      <c r="I124" s="3"/>
      <c r="J124" s="3"/>
      <c r="K124" s="3"/>
      <c r="L124" s="3"/>
      <c r="M124" s="3"/>
      <c r="N124" s="3"/>
    </row>
    <row r="125" spans="1:14" ht="14.45" customHeight="1" x14ac:dyDescent="0.2">
      <c r="A125" s="236" t="s">
        <v>42</v>
      </c>
      <c r="B125" s="236"/>
      <c r="C125" s="236"/>
      <c r="D125" s="236"/>
      <c r="E125" s="236"/>
      <c r="F125" s="92">
        <v>400000</v>
      </c>
      <c r="G125" s="71"/>
      <c r="H125" s="309" t="s">
        <v>43</v>
      </c>
      <c r="I125" s="310"/>
      <c r="J125" s="310"/>
      <c r="K125" s="310"/>
      <c r="L125" s="310"/>
      <c r="M125" s="310"/>
      <c r="N125" s="311"/>
    </row>
    <row r="126" spans="1:14" ht="14.45" customHeight="1" x14ac:dyDescent="0.2">
      <c r="A126" s="236" t="s">
        <v>48</v>
      </c>
      <c r="B126" s="236"/>
      <c r="C126" s="236"/>
      <c r="D126" s="236"/>
      <c r="E126" s="236"/>
      <c r="F126" s="90">
        <v>1000000</v>
      </c>
      <c r="G126" s="71"/>
      <c r="H126" s="312"/>
      <c r="I126" s="313"/>
      <c r="J126" s="313"/>
      <c r="K126" s="313"/>
      <c r="L126" s="313"/>
      <c r="M126" s="313"/>
      <c r="N126" s="314"/>
    </row>
    <row r="127" spans="1:14" ht="14.45" customHeight="1" x14ac:dyDescent="0.2">
      <c r="A127" s="236" t="s">
        <v>44</v>
      </c>
      <c r="B127" s="236"/>
      <c r="C127" s="236"/>
      <c r="D127" s="236"/>
      <c r="E127" s="236"/>
      <c r="F127" s="92">
        <v>80000</v>
      </c>
      <c r="G127" s="71"/>
      <c r="H127" s="312"/>
      <c r="I127" s="313"/>
      <c r="J127" s="313"/>
      <c r="K127" s="313"/>
      <c r="L127" s="313"/>
      <c r="M127" s="313"/>
      <c r="N127" s="314"/>
    </row>
    <row r="128" spans="1:14" ht="14.45" customHeight="1" x14ac:dyDescent="0.2">
      <c r="A128" s="262" t="s">
        <v>45</v>
      </c>
      <c r="B128" s="262"/>
      <c r="C128" s="262"/>
      <c r="D128" s="262"/>
      <c r="E128" s="262"/>
      <c r="F128" s="92">
        <v>50000</v>
      </c>
      <c r="G128" s="13"/>
      <c r="H128" s="312"/>
      <c r="I128" s="313"/>
      <c r="J128" s="313"/>
      <c r="K128" s="313"/>
      <c r="L128" s="313"/>
      <c r="M128" s="313"/>
      <c r="N128" s="314"/>
    </row>
    <row r="129" spans="1:14" s="13" customFormat="1" ht="14.45" customHeight="1" thickBot="1" x14ac:dyDescent="0.25">
      <c r="A129" s="269" t="s">
        <v>25</v>
      </c>
      <c r="B129" s="269"/>
      <c r="C129" s="269"/>
      <c r="D129" s="269"/>
      <c r="E129" s="269"/>
      <c r="F129" s="183">
        <f>SUM(F124:F128)</f>
        <v>5530000</v>
      </c>
      <c r="H129" s="315"/>
      <c r="I129" s="316"/>
      <c r="J129" s="316"/>
      <c r="K129" s="316"/>
      <c r="L129" s="316"/>
      <c r="M129" s="316"/>
      <c r="N129" s="317"/>
    </row>
    <row r="130" spans="1:14" s="13" customFormat="1" ht="13.15" customHeight="1" x14ac:dyDescent="0.2">
      <c r="A130" s="25"/>
    </row>
    <row r="131" spans="1:14" s="13" customFormat="1" x14ac:dyDescent="0.2">
      <c r="A131" s="25"/>
      <c r="H131" s="2"/>
      <c r="I131" s="2"/>
      <c r="J131" s="2"/>
      <c r="K131" s="2"/>
      <c r="L131" s="2"/>
      <c r="M131" s="2"/>
      <c r="N131" s="2"/>
    </row>
    <row r="132" spans="1:14" s="13" customFormat="1" x14ac:dyDescent="0.2">
      <c r="A132" s="15"/>
      <c r="M132" s="3"/>
      <c r="N132" s="3"/>
    </row>
    <row r="133" spans="1:14" s="108" customFormat="1" ht="18" customHeight="1" x14ac:dyDescent="0.25">
      <c r="A133" s="130" t="s">
        <v>125</v>
      </c>
      <c r="B133" s="130"/>
      <c r="C133" s="131"/>
      <c r="L133" s="132"/>
      <c r="M133" s="133"/>
    </row>
    <row r="134" spans="1:14" s="108" customFormat="1" ht="10.15" customHeight="1" x14ac:dyDescent="0.25">
      <c r="A134" s="130"/>
      <c r="B134" s="130"/>
      <c r="C134" s="131"/>
      <c r="L134" s="132"/>
      <c r="M134" s="133"/>
    </row>
    <row r="135" spans="1:14" s="108" customFormat="1" ht="14.45" customHeight="1" x14ac:dyDescent="0.2">
      <c r="A135" s="261" t="s">
        <v>129</v>
      </c>
      <c r="B135" s="261"/>
      <c r="C135" s="261"/>
      <c r="D135" s="261"/>
      <c r="E135" s="261"/>
      <c r="F135" s="134">
        <f>E46</f>
        <v>0</v>
      </c>
      <c r="G135" s="135"/>
      <c r="H135" s="135"/>
      <c r="J135" s="136"/>
      <c r="K135" s="136"/>
      <c r="L135" s="132"/>
      <c r="M135" s="133"/>
    </row>
    <row r="136" spans="1:14" s="108" customFormat="1" ht="14.45" customHeight="1" x14ac:dyDescent="0.2">
      <c r="A136" s="261" t="s">
        <v>97</v>
      </c>
      <c r="B136" s="261"/>
      <c r="C136" s="261"/>
      <c r="D136" s="261"/>
      <c r="E136" s="261"/>
      <c r="F136" s="137">
        <v>100</v>
      </c>
      <c r="G136" s="135"/>
      <c r="H136" s="135"/>
      <c r="J136" s="136"/>
      <c r="K136" s="136"/>
      <c r="L136" s="132"/>
      <c r="M136" s="138"/>
      <c r="N136" s="139"/>
    </row>
    <row r="137" spans="1:14" s="139" customFormat="1" ht="14.45" customHeight="1" x14ac:dyDescent="0.2">
      <c r="A137" s="261" t="s">
        <v>98</v>
      </c>
      <c r="B137" s="261"/>
      <c r="C137" s="261"/>
      <c r="D137" s="261"/>
      <c r="E137" s="261"/>
      <c r="F137" s="140">
        <f>F135*F136</f>
        <v>0</v>
      </c>
      <c r="G137" s="135"/>
      <c r="H137" s="135"/>
      <c r="I137" s="108"/>
      <c r="J137" s="136"/>
      <c r="K137" s="136"/>
      <c r="L137" s="141"/>
      <c r="M137" s="138"/>
      <c r="N137" s="108"/>
    </row>
    <row r="138" spans="1:14" s="139" customFormat="1" ht="14.45" customHeight="1" x14ac:dyDescent="0.2">
      <c r="A138" s="142"/>
      <c r="B138" s="142"/>
      <c r="C138" s="142"/>
      <c r="D138" s="142"/>
      <c r="E138" s="142"/>
      <c r="F138" s="143"/>
      <c r="G138" s="135"/>
      <c r="H138" s="135"/>
      <c r="I138" s="108"/>
      <c r="J138" s="136"/>
      <c r="K138" s="136"/>
      <c r="L138" s="141"/>
      <c r="M138" s="138"/>
      <c r="N138" s="108"/>
    </row>
    <row r="139" spans="1:14" s="139" customFormat="1" ht="14.45" customHeight="1" x14ac:dyDescent="0.2">
      <c r="A139" s="142"/>
      <c r="B139" s="142"/>
      <c r="C139" s="142"/>
      <c r="D139" s="142"/>
      <c r="E139" s="142"/>
      <c r="F139" s="143"/>
      <c r="G139" s="135"/>
      <c r="H139" s="135"/>
      <c r="I139" s="108"/>
      <c r="J139" s="136"/>
      <c r="K139" s="136"/>
      <c r="L139" s="141"/>
      <c r="M139" s="138"/>
      <c r="N139" s="108"/>
    </row>
    <row r="140" spans="1:14" x14ac:dyDescent="0.2">
      <c r="A140" s="13"/>
      <c r="B140" s="24"/>
      <c r="G140" s="72"/>
      <c r="I140" s="13"/>
    </row>
    <row r="141" spans="1:14" x14ac:dyDescent="0.2">
      <c r="A141" s="13"/>
      <c r="B141" s="13"/>
      <c r="G141" s="72"/>
      <c r="I141" s="13"/>
    </row>
    <row r="144" spans="1:14" x14ac:dyDescent="0.2">
      <c r="J144" s="34" t="s">
        <v>17</v>
      </c>
      <c r="K144" s="34"/>
      <c r="L144" s="51">
        <f>L32</f>
        <v>0</v>
      </c>
      <c r="M144" s="13"/>
      <c r="N144" s="13"/>
    </row>
    <row r="145" spans="1:14" x14ac:dyDescent="0.2">
      <c r="A145" s="25"/>
      <c r="B145" s="13"/>
      <c r="C145" s="13"/>
      <c r="D145" s="13"/>
      <c r="E145" s="13"/>
      <c r="F145" s="13"/>
      <c r="G145" s="13"/>
      <c r="H145" s="3"/>
      <c r="I145" s="3"/>
      <c r="J145" s="36" t="s">
        <v>18</v>
      </c>
      <c r="K145" s="36"/>
      <c r="L145" s="182">
        <f>L33</f>
        <v>0</v>
      </c>
      <c r="M145" s="13"/>
      <c r="N145" s="38" t="s">
        <v>52</v>
      </c>
    </row>
    <row r="146" spans="1:14" x14ac:dyDescent="0.2">
      <c r="A146" s="25"/>
      <c r="B146" s="13"/>
      <c r="C146" s="13"/>
      <c r="D146" s="13"/>
      <c r="E146" s="13"/>
      <c r="F146" s="13"/>
      <c r="G146" s="13"/>
      <c r="H146" s="3"/>
      <c r="I146" s="3"/>
      <c r="J146" s="3"/>
      <c r="K146" s="3"/>
      <c r="L146" s="3"/>
    </row>
    <row r="147" spans="1:14" x14ac:dyDescent="0.2">
      <c r="A147" s="25"/>
      <c r="B147" s="13"/>
      <c r="C147" s="13"/>
      <c r="D147" s="13"/>
      <c r="E147" s="13"/>
      <c r="F147" s="13"/>
      <c r="G147" s="13"/>
      <c r="H147" s="3"/>
      <c r="I147" s="3"/>
      <c r="J147" s="3"/>
      <c r="K147" s="3"/>
      <c r="L147" s="3"/>
    </row>
    <row r="148" spans="1:14" ht="18" x14ac:dyDescent="0.2">
      <c r="A148" s="11" t="s">
        <v>101</v>
      </c>
      <c r="B148" s="25"/>
      <c r="C148" s="25"/>
      <c r="D148" s="25"/>
      <c r="E148" s="25"/>
      <c r="F148" s="13"/>
      <c r="G148" s="13"/>
      <c r="H148" s="3"/>
      <c r="I148" s="3"/>
      <c r="J148" s="3"/>
      <c r="K148" s="3"/>
      <c r="L148" s="3"/>
    </row>
    <row r="149" spans="1:14" ht="10.15" customHeight="1" x14ac:dyDescent="0.2">
      <c r="A149" s="73"/>
      <c r="B149" s="73"/>
      <c r="C149" s="73"/>
      <c r="D149" s="73"/>
      <c r="E149" s="73"/>
      <c r="F149" s="13"/>
      <c r="G149" s="13"/>
      <c r="H149" s="3"/>
      <c r="I149" s="3"/>
      <c r="J149" s="3"/>
      <c r="K149" s="3"/>
      <c r="L149" s="3"/>
    </row>
    <row r="150" spans="1:14" ht="14.45" customHeight="1" x14ac:dyDescent="0.2">
      <c r="A150" s="25" t="s">
        <v>56</v>
      </c>
      <c r="B150" s="25"/>
      <c r="C150" s="13"/>
      <c r="D150" s="13"/>
      <c r="E150" s="13"/>
      <c r="F150" s="13"/>
      <c r="G150" s="13"/>
      <c r="H150" s="3"/>
      <c r="I150" s="3"/>
      <c r="J150" s="3"/>
      <c r="K150" s="3"/>
      <c r="L150" s="3"/>
    </row>
    <row r="151" spans="1:14" x14ac:dyDescent="0.2">
      <c r="A151" s="25"/>
      <c r="B151" s="13"/>
      <c r="C151" s="13"/>
      <c r="D151" s="13"/>
      <c r="E151" s="13"/>
      <c r="F151" s="13"/>
      <c r="G151" s="13"/>
      <c r="H151" s="3"/>
      <c r="I151" s="3"/>
      <c r="J151" s="3"/>
      <c r="K151" s="3"/>
      <c r="L151" s="3"/>
    </row>
    <row r="152" spans="1:14" ht="16.899999999999999" customHeight="1" x14ac:dyDescent="0.2">
      <c r="A152" s="286" t="s">
        <v>69</v>
      </c>
      <c r="B152" s="287"/>
      <c r="C152" s="287"/>
      <c r="D152" s="288"/>
      <c r="E152" s="289">
        <f>J29*1730</f>
        <v>0</v>
      </c>
      <c r="F152" s="290"/>
      <c r="G152" s="76" t="s">
        <v>167</v>
      </c>
      <c r="I152" s="3"/>
      <c r="J152" s="3"/>
      <c r="K152" s="3"/>
      <c r="L152" s="3"/>
    </row>
    <row r="153" spans="1:14" ht="16.899999999999999" customHeight="1" x14ac:dyDescent="0.2">
      <c r="A153" s="260" t="s">
        <v>70</v>
      </c>
      <c r="B153" s="260"/>
      <c r="C153" s="260"/>
      <c r="D153" s="260"/>
      <c r="E153" s="289">
        <f>(E36-J29)*864</f>
        <v>0</v>
      </c>
      <c r="F153" s="290"/>
      <c r="G153" s="76" t="s">
        <v>168</v>
      </c>
      <c r="I153" s="3"/>
      <c r="J153" s="3"/>
      <c r="K153" s="3"/>
      <c r="L153" s="3"/>
    </row>
    <row r="154" spans="1:14" ht="15" x14ac:dyDescent="0.2">
      <c r="G154" s="76" t="s">
        <v>71</v>
      </c>
      <c r="H154" s="3"/>
      <c r="I154" s="3"/>
      <c r="J154" s="3"/>
      <c r="K154" s="3"/>
      <c r="L154" s="3"/>
    </row>
    <row r="155" spans="1:14" ht="14.45" customHeight="1" x14ac:dyDescent="0.2">
      <c r="B155" s="280" t="s">
        <v>63</v>
      </c>
      <c r="C155" s="281"/>
      <c r="D155" s="282"/>
      <c r="E155" s="223">
        <f>E152+E153</f>
        <v>0</v>
      </c>
      <c r="F155" s="318"/>
      <c r="L155" s="13"/>
    </row>
    <row r="158" spans="1:14" ht="14.45" customHeight="1" x14ac:dyDescent="0.2">
      <c r="A158" s="25" t="s">
        <v>57</v>
      </c>
    </row>
    <row r="160" spans="1:14" ht="42" customHeight="1" x14ac:dyDescent="0.2">
      <c r="A160" s="234"/>
      <c r="B160" s="235"/>
      <c r="C160" s="186" t="s">
        <v>135</v>
      </c>
      <c r="D160" s="187" t="s">
        <v>8</v>
      </c>
      <c r="E160" s="9" t="s">
        <v>72</v>
      </c>
      <c r="F160" s="5" t="s">
        <v>62</v>
      </c>
      <c r="G160" s="321" t="s">
        <v>83</v>
      </c>
      <c r="H160" s="321"/>
      <c r="I160" s="319" t="s">
        <v>82</v>
      </c>
      <c r="J160" s="320"/>
      <c r="K160" s="307" t="s">
        <v>25</v>
      </c>
      <c r="L160" s="307"/>
      <c r="M160" s="103"/>
    </row>
    <row r="161" spans="1:14" ht="14.45" customHeight="1" x14ac:dyDescent="0.2">
      <c r="A161" s="237" t="s">
        <v>58</v>
      </c>
      <c r="B161" s="238"/>
      <c r="C161" s="178"/>
      <c r="D161" s="77">
        <v>21</v>
      </c>
      <c r="E161" s="122">
        <f>(C161/D161)</f>
        <v>0</v>
      </c>
      <c r="F161" s="178"/>
      <c r="G161" s="322">
        <f>(E161-F161)*864</f>
        <v>0</v>
      </c>
      <c r="H161" s="322"/>
      <c r="I161" s="322">
        <f>F161*1730</f>
        <v>0</v>
      </c>
      <c r="J161" s="322"/>
      <c r="K161" s="207">
        <f>(G161+I161)</f>
        <v>0</v>
      </c>
      <c r="L161" s="207"/>
      <c r="M161" s="104"/>
    </row>
    <row r="162" spans="1:14" ht="14.45" customHeight="1" x14ac:dyDescent="0.2">
      <c r="A162" s="237" t="s">
        <v>59</v>
      </c>
      <c r="B162" s="238"/>
      <c r="C162" s="178"/>
      <c r="D162" s="77">
        <v>37</v>
      </c>
      <c r="E162" s="122">
        <f>(C162/D162)</f>
        <v>0</v>
      </c>
      <c r="F162" s="178"/>
      <c r="G162" s="322">
        <f>(E162-F162)*864</f>
        <v>0</v>
      </c>
      <c r="H162" s="322"/>
      <c r="I162" s="322">
        <f>F162*1730</f>
        <v>0</v>
      </c>
      <c r="J162" s="322"/>
      <c r="K162" s="207">
        <f>(G162+I162)</f>
        <v>0</v>
      </c>
      <c r="L162" s="207"/>
      <c r="M162" s="104"/>
    </row>
    <row r="163" spans="1:14" ht="14.45" customHeight="1" x14ac:dyDescent="0.2">
      <c r="A163" s="236" t="s">
        <v>60</v>
      </c>
      <c r="B163" s="236"/>
      <c r="C163" s="178"/>
      <c r="D163" s="77">
        <v>35</v>
      </c>
      <c r="E163" s="122">
        <f>(C163/D163)</f>
        <v>0</v>
      </c>
      <c r="F163" s="178"/>
      <c r="G163" s="322">
        <f>(E163-F163)*864</f>
        <v>0</v>
      </c>
      <c r="H163" s="322"/>
      <c r="I163" s="322">
        <f>F163*1730</f>
        <v>0</v>
      </c>
      <c r="J163" s="322"/>
      <c r="K163" s="207">
        <f>(G163+I163)</f>
        <v>0</v>
      </c>
      <c r="L163" s="207"/>
      <c r="M163" s="104"/>
    </row>
    <row r="164" spans="1:14" ht="14.45" customHeight="1" x14ac:dyDescent="0.2">
      <c r="A164" s="236" t="s">
        <v>61</v>
      </c>
      <c r="B164" s="236"/>
      <c r="C164" s="178"/>
      <c r="D164" s="77">
        <v>47</v>
      </c>
      <c r="E164" s="122">
        <f>(C164/D164)</f>
        <v>0</v>
      </c>
      <c r="F164" s="178"/>
      <c r="G164" s="322">
        <f>(E164-F164)*864</f>
        <v>0</v>
      </c>
      <c r="H164" s="322"/>
      <c r="I164" s="322">
        <f>F164*1730</f>
        <v>0</v>
      </c>
      <c r="J164" s="322"/>
      <c r="K164" s="207">
        <f>(G164+I164)</f>
        <v>0</v>
      </c>
      <c r="L164" s="207"/>
      <c r="M164" s="104"/>
    </row>
    <row r="165" spans="1:14" ht="6" customHeight="1" x14ac:dyDescent="0.2">
      <c r="C165" s="78"/>
      <c r="D165" s="78"/>
      <c r="E165" s="78"/>
      <c r="G165" s="79"/>
      <c r="H165" s="79"/>
      <c r="I165" s="80"/>
    </row>
    <row r="166" spans="1:14" ht="14.45" customHeight="1" x14ac:dyDescent="0.2">
      <c r="B166" s="125" t="s">
        <v>14</v>
      </c>
      <c r="C166" s="179">
        <f>SUM(C161:C164)</f>
        <v>0</v>
      </c>
      <c r="D166" s="180"/>
      <c r="E166" s="181">
        <f>SUM(E161:E164)</f>
        <v>0</v>
      </c>
      <c r="F166" s="179">
        <f>SUM(F161:F164)</f>
        <v>0</v>
      </c>
      <c r="G166" s="308" t="s">
        <v>64</v>
      </c>
      <c r="H166" s="308"/>
      <c r="I166" s="308"/>
      <c r="J166" s="308"/>
      <c r="K166" s="223">
        <f>SUM(K161:K164)</f>
        <v>0</v>
      </c>
      <c r="L166" s="224"/>
    </row>
    <row r="167" spans="1:14" x14ac:dyDescent="0.2">
      <c r="C167" s="81"/>
      <c r="D167" s="81"/>
      <c r="E167" s="81"/>
      <c r="F167" s="82"/>
      <c r="G167" s="82"/>
      <c r="H167" s="82"/>
      <c r="I167" s="83"/>
    </row>
    <row r="168" spans="1:14" ht="14.45" customHeight="1" x14ac:dyDescent="0.2">
      <c r="B168" s="123"/>
      <c r="C168" s="127"/>
      <c r="D168" s="127"/>
      <c r="E168" s="127"/>
      <c r="F168" s="128"/>
      <c r="G168" s="128"/>
    </row>
    <row r="169" spans="1:14" x14ac:dyDescent="0.2">
      <c r="B169" s="123"/>
      <c r="C169" s="126"/>
      <c r="D169" s="126"/>
      <c r="E169" s="126"/>
      <c r="F169" s="126"/>
      <c r="G169" s="126"/>
      <c r="H169" s="84"/>
      <c r="I169" s="84"/>
      <c r="J169" s="83"/>
      <c r="K169" s="83"/>
    </row>
    <row r="170" spans="1:14" x14ac:dyDescent="0.2">
      <c r="C170" s="81"/>
      <c r="D170" s="81"/>
      <c r="E170" s="81"/>
      <c r="F170" s="81"/>
      <c r="G170" s="81"/>
      <c r="H170" s="84"/>
      <c r="I170" s="84"/>
      <c r="J170" s="83"/>
      <c r="K170" s="83"/>
    </row>
    <row r="171" spans="1:14" x14ac:dyDescent="0.2">
      <c r="C171" s="81"/>
      <c r="D171" s="81"/>
      <c r="E171" s="81"/>
      <c r="F171" s="81"/>
      <c r="G171" s="81"/>
      <c r="H171" s="84"/>
      <c r="I171" s="84"/>
      <c r="J171" s="83"/>
      <c r="K171" s="83"/>
    </row>
    <row r="172" spans="1:14" x14ac:dyDescent="0.2">
      <c r="I172" s="13"/>
      <c r="J172" s="34" t="s">
        <v>17</v>
      </c>
      <c r="K172" s="34"/>
      <c r="L172" s="51">
        <f>L32</f>
        <v>0</v>
      </c>
    </row>
    <row r="173" spans="1:14" x14ac:dyDescent="0.2">
      <c r="I173" s="13"/>
      <c r="J173" s="36" t="s">
        <v>18</v>
      </c>
      <c r="K173" s="36"/>
      <c r="L173" s="182">
        <f>L33</f>
        <v>0</v>
      </c>
      <c r="N173" s="38" t="s">
        <v>51</v>
      </c>
    </row>
    <row r="174" spans="1:14" x14ac:dyDescent="0.2">
      <c r="A174" s="75"/>
      <c r="B174" s="75"/>
      <c r="C174" s="75"/>
      <c r="D174" s="75"/>
      <c r="E174" s="75"/>
      <c r="F174" s="75"/>
      <c r="G174" s="75"/>
      <c r="H174" s="75"/>
      <c r="I174" s="75"/>
    </row>
    <row r="175" spans="1:14" x14ac:dyDescent="0.2">
      <c r="A175" s="75"/>
      <c r="B175" s="85"/>
      <c r="C175" s="85"/>
      <c r="D175" s="86"/>
      <c r="E175" s="87"/>
      <c r="F175" s="85"/>
      <c r="G175" s="88"/>
      <c r="H175" s="88"/>
      <c r="I175" s="88"/>
    </row>
    <row r="176" spans="1:14" x14ac:dyDescent="0.2">
      <c r="A176" s="75"/>
      <c r="B176" s="85"/>
      <c r="C176" s="85"/>
      <c r="D176" s="86"/>
      <c r="E176" s="87"/>
      <c r="F176" s="85"/>
      <c r="G176" s="88"/>
      <c r="H176" s="88"/>
      <c r="I176" s="88"/>
    </row>
    <row r="177" spans="1:9" x14ac:dyDescent="0.2">
      <c r="A177" s="75"/>
      <c r="B177" s="85"/>
      <c r="C177" s="85"/>
      <c r="D177" s="86"/>
      <c r="E177" s="87"/>
      <c r="F177" s="85"/>
      <c r="G177" s="88"/>
      <c r="H177" s="88"/>
      <c r="I177" s="88"/>
    </row>
    <row r="178" spans="1:9" x14ac:dyDescent="0.2">
      <c r="A178" s="75"/>
      <c r="B178" s="228" t="s">
        <v>102</v>
      </c>
      <c r="C178" s="229"/>
      <c r="D178" s="230"/>
      <c r="E178" s="162"/>
      <c r="F178" s="151"/>
      <c r="G178" s="151"/>
      <c r="H178" s="88"/>
    </row>
    <row r="179" spans="1:9" x14ac:dyDescent="0.2">
      <c r="A179" s="75"/>
      <c r="B179" s="225" t="s">
        <v>162</v>
      </c>
      <c r="C179" s="226"/>
      <c r="D179" s="227"/>
      <c r="E179" s="346">
        <f>D51</f>
        <v>0</v>
      </c>
      <c r="F179" s="346"/>
      <c r="G179" s="346"/>
      <c r="H179" s="75"/>
    </row>
    <row r="180" spans="1:9" x14ac:dyDescent="0.2">
      <c r="A180" s="75"/>
      <c r="B180" s="225" t="s">
        <v>104</v>
      </c>
      <c r="C180" s="226"/>
      <c r="D180" s="227"/>
      <c r="E180" s="166">
        <f>E39</f>
        <v>0</v>
      </c>
      <c r="F180" s="163"/>
      <c r="G180" s="163"/>
      <c r="H180" s="88"/>
    </row>
    <row r="181" spans="1:9" x14ac:dyDescent="0.2">
      <c r="A181" s="75"/>
      <c r="B181" s="336"/>
      <c r="C181" s="337"/>
      <c r="D181" s="338"/>
      <c r="E181" s="159" t="s">
        <v>157</v>
      </c>
      <c r="F181" s="160" t="s">
        <v>26</v>
      </c>
      <c r="G181" s="160" t="s">
        <v>113</v>
      </c>
      <c r="H181" s="75"/>
    </row>
    <row r="182" spans="1:9" x14ac:dyDescent="0.2">
      <c r="A182" s="75"/>
      <c r="B182" s="225" t="s">
        <v>22</v>
      </c>
      <c r="C182" s="226"/>
      <c r="D182" s="227"/>
      <c r="E182" s="157">
        <f>F79</f>
        <v>0</v>
      </c>
      <c r="F182" s="158">
        <f>F81</f>
        <v>0</v>
      </c>
      <c r="G182" s="158">
        <f>F83</f>
        <v>0</v>
      </c>
      <c r="H182" s="75"/>
    </row>
    <row r="183" spans="1:9" x14ac:dyDescent="0.2">
      <c r="B183" s="225" t="s">
        <v>105</v>
      </c>
      <c r="C183" s="226"/>
      <c r="D183" s="227"/>
      <c r="E183" s="157">
        <f>G79</f>
        <v>0</v>
      </c>
      <c r="F183" s="158">
        <f>G81</f>
        <v>0</v>
      </c>
      <c r="G183" s="158">
        <v>0</v>
      </c>
    </row>
    <row r="184" spans="1:9" x14ac:dyDescent="0.2">
      <c r="B184" s="228" t="s">
        <v>106</v>
      </c>
      <c r="C184" s="229"/>
      <c r="D184" s="230"/>
      <c r="E184" s="161"/>
      <c r="F184" s="139"/>
      <c r="G184" s="139"/>
    </row>
    <row r="185" spans="1:9" x14ac:dyDescent="0.2">
      <c r="B185" s="225" t="s">
        <v>103</v>
      </c>
      <c r="C185" s="226"/>
      <c r="D185" s="227"/>
      <c r="E185" s="231">
        <f>D48</f>
        <v>0</v>
      </c>
      <c r="F185" s="232"/>
      <c r="G185" s="233"/>
    </row>
    <row r="186" spans="1:9" ht="12.75" customHeight="1" x14ac:dyDescent="0.2">
      <c r="B186" s="217" t="s">
        <v>147</v>
      </c>
      <c r="C186" s="218"/>
      <c r="D186" s="219"/>
      <c r="E186" s="241">
        <f>J95</f>
        <v>0</v>
      </c>
      <c r="F186" s="191"/>
      <c r="G186" s="191"/>
    </row>
    <row r="187" spans="1:9" x14ac:dyDescent="0.2">
      <c r="B187" s="220"/>
      <c r="C187" s="221"/>
      <c r="D187" s="222"/>
      <c r="E187" s="242"/>
      <c r="F187" s="191"/>
      <c r="G187" s="191"/>
    </row>
    <row r="188" spans="1:9" x14ac:dyDescent="0.2">
      <c r="B188" s="225" t="s">
        <v>148</v>
      </c>
      <c r="C188" s="243"/>
      <c r="D188" s="244"/>
      <c r="E188" s="192">
        <f>J96</f>
        <v>0</v>
      </c>
      <c r="F188" s="191"/>
      <c r="G188" s="191"/>
    </row>
    <row r="189" spans="1:9" x14ac:dyDescent="0.2">
      <c r="B189" s="225" t="s">
        <v>104</v>
      </c>
      <c r="C189" s="226"/>
      <c r="D189" s="227"/>
      <c r="E189" s="166">
        <f>E45</f>
        <v>0</v>
      </c>
      <c r="F189" s="139"/>
      <c r="G189" s="139"/>
    </row>
    <row r="190" spans="1:9" x14ac:dyDescent="0.2">
      <c r="B190" s="225" t="s">
        <v>107</v>
      </c>
      <c r="C190" s="226"/>
      <c r="D190" s="227"/>
      <c r="E190" s="147">
        <f>F96</f>
        <v>30</v>
      </c>
      <c r="F190" s="139"/>
      <c r="G190" s="139"/>
    </row>
    <row r="191" spans="1:9" x14ac:dyDescent="0.2">
      <c r="B191" s="225" t="s">
        <v>108</v>
      </c>
      <c r="C191" s="226"/>
      <c r="D191" s="227"/>
      <c r="E191" s="165">
        <v>30</v>
      </c>
      <c r="F191" s="139"/>
      <c r="G191" s="139"/>
    </row>
    <row r="192" spans="1:9" x14ac:dyDescent="0.2">
      <c r="B192" s="228" t="s">
        <v>109</v>
      </c>
      <c r="C192" s="229"/>
      <c r="D192" s="230"/>
      <c r="E192" s="146"/>
      <c r="F192" s="139"/>
      <c r="G192" s="139"/>
    </row>
    <row r="193" spans="2:7" x14ac:dyDescent="0.2">
      <c r="B193" s="225" t="s">
        <v>134</v>
      </c>
      <c r="C193" s="226"/>
      <c r="D193" s="227"/>
      <c r="E193" s="149">
        <f>E29</f>
        <v>0</v>
      </c>
      <c r="F193" s="139"/>
      <c r="G193" s="139"/>
    </row>
    <row r="194" spans="2:7" x14ac:dyDescent="0.2">
      <c r="B194" s="228" t="s">
        <v>110</v>
      </c>
      <c r="C194" s="229"/>
      <c r="D194" s="230"/>
      <c r="E194" s="146"/>
      <c r="F194" s="139"/>
      <c r="G194" s="139"/>
    </row>
    <row r="195" spans="2:7" x14ac:dyDescent="0.2">
      <c r="B195" s="225" t="s">
        <v>111</v>
      </c>
      <c r="C195" s="226"/>
      <c r="D195" s="227"/>
      <c r="E195" s="194" t="s">
        <v>149</v>
      </c>
      <c r="F195" s="139"/>
      <c r="G195" s="139"/>
    </row>
    <row r="196" spans="2:7" x14ac:dyDescent="0.2">
      <c r="B196" s="213" t="s">
        <v>104</v>
      </c>
      <c r="C196" s="214"/>
      <c r="D196" s="215"/>
      <c r="E196" s="147">
        <f>E45</f>
        <v>0</v>
      </c>
      <c r="F196" s="139"/>
      <c r="G196" s="139"/>
    </row>
    <row r="197" spans="2:7" x14ac:dyDescent="0.2">
      <c r="B197" s="210" t="s">
        <v>112</v>
      </c>
      <c r="C197" s="211"/>
      <c r="D197" s="212"/>
      <c r="E197" s="172">
        <f>E120</f>
        <v>19</v>
      </c>
      <c r="F197" s="139"/>
      <c r="G197" s="139"/>
    </row>
    <row r="198" spans="2:7" x14ac:dyDescent="0.2">
      <c r="B198" s="247" t="s">
        <v>122</v>
      </c>
      <c r="C198" s="248"/>
      <c r="D198" s="249"/>
      <c r="E198" s="148"/>
      <c r="F198" s="139"/>
      <c r="G198" s="139"/>
    </row>
    <row r="199" spans="2:7" x14ac:dyDescent="0.2">
      <c r="B199" s="213" t="s">
        <v>78</v>
      </c>
      <c r="C199" s="214"/>
      <c r="D199" s="215"/>
      <c r="E199" s="164">
        <f>E36</f>
        <v>0</v>
      </c>
      <c r="F199" s="150"/>
      <c r="G199" s="151"/>
    </row>
    <row r="200" spans="2:7" x14ac:dyDescent="0.2">
      <c r="B200" s="213" t="s">
        <v>121</v>
      </c>
      <c r="C200" s="214"/>
      <c r="D200" s="215"/>
      <c r="E200" s="165">
        <f>J29+F166</f>
        <v>0</v>
      </c>
      <c r="F200" s="151"/>
      <c r="G200" s="151"/>
    </row>
    <row r="201" spans="2:7" x14ac:dyDescent="0.2">
      <c r="B201" s="213" t="s">
        <v>138</v>
      </c>
      <c r="C201" s="214"/>
      <c r="D201" s="215"/>
      <c r="E201" s="165">
        <f>C166</f>
        <v>0</v>
      </c>
      <c r="F201" s="151"/>
      <c r="G201" s="151"/>
    </row>
    <row r="202" spans="2:7" x14ac:dyDescent="0.2">
      <c r="B202" s="216" t="s">
        <v>139</v>
      </c>
      <c r="C202" s="216"/>
      <c r="D202" s="216"/>
      <c r="E202" s="157">
        <f>E166</f>
        <v>0</v>
      </c>
      <c r="F202" s="151"/>
      <c r="G202" s="151"/>
    </row>
    <row r="203" spans="2:7" ht="20.45" customHeight="1" x14ac:dyDescent="0.25">
      <c r="B203" s="152" t="s">
        <v>114</v>
      </c>
      <c r="C203" s="153"/>
      <c r="D203" s="153"/>
      <c r="E203" s="154"/>
      <c r="F203" s="151"/>
      <c r="G203" s="151"/>
    </row>
    <row r="204" spans="2:7" x14ac:dyDescent="0.2">
      <c r="B204" s="255" t="s">
        <v>115</v>
      </c>
      <c r="C204" s="255"/>
      <c r="D204" s="256" t="s">
        <v>116</v>
      </c>
      <c r="E204" s="257"/>
      <c r="F204" s="144"/>
      <c r="G204" s="151"/>
    </row>
    <row r="205" spans="2:7" s="75" customFormat="1" ht="13.5" x14ac:dyDescent="0.2">
      <c r="B205" s="253" t="s">
        <v>158</v>
      </c>
      <c r="C205" s="254"/>
      <c r="D205" s="208" t="str">
        <f>IF(I79&gt;0,I79,"No contribution required")</f>
        <v>No contribution required</v>
      </c>
      <c r="E205" s="209"/>
      <c r="F205" s="184"/>
      <c r="G205" s="162"/>
    </row>
    <row r="206" spans="2:7" s="75" customFormat="1" ht="13.5" x14ac:dyDescent="0.2">
      <c r="B206" s="253" t="s">
        <v>159</v>
      </c>
      <c r="C206" s="254"/>
      <c r="D206" s="208" t="str">
        <f>IF(I81&gt;0,I81,"No contribution required")</f>
        <v>No contribution required</v>
      </c>
      <c r="E206" s="209"/>
      <c r="F206" s="184"/>
      <c r="G206" s="162"/>
    </row>
    <row r="207" spans="2:7" s="75" customFormat="1" ht="13.5" x14ac:dyDescent="0.2">
      <c r="B207" s="253" t="s">
        <v>124</v>
      </c>
      <c r="C207" s="254"/>
      <c r="D207" s="258" t="s">
        <v>142</v>
      </c>
      <c r="E207" s="204"/>
      <c r="F207" s="184"/>
      <c r="G207" s="162"/>
    </row>
    <row r="208" spans="2:7" x14ac:dyDescent="0.2">
      <c r="B208" s="250" t="s">
        <v>117</v>
      </c>
      <c r="C208" s="251"/>
      <c r="D208" s="203" t="str">
        <f>IF(J95+J96&gt;0,J95+J96,"No contribution required")</f>
        <v>No contribution required</v>
      </c>
      <c r="E208" s="259"/>
      <c r="F208" s="145"/>
      <c r="G208" s="151"/>
    </row>
    <row r="209" spans="1:7" x14ac:dyDescent="0.2">
      <c r="B209" s="250" t="s">
        <v>109</v>
      </c>
      <c r="C209" s="251"/>
      <c r="D209" s="252" t="s">
        <v>142</v>
      </c>
      <c r="E209" s="204"/>
      <c r="F209" s="145"/>
      <c r="G209" s="151"/>
    </row>
    <row r="210" spans="1:7" x14ac:dyDescent="0.2">
      <c r="B210" s="250" t="s">
        <v>118</v>
      </c>
      <c r="C210" s="251"/>
      <c r="D210" s="203" t="str">
        <f>IF(F120&gt;0,F120,"No contributions required")</f>
        <v>No contributions required</v>
      </c>
      <c r="E210" s="204"/>
      <c r="F210" s="185"/>
      <c r="G210" s="151"/>
    </row>
    <row r="211" spans="1:7" x14ac:dyDescent="0.2">
      <c r="B211" s="250" t="s">
        <v>119</v>
      </c>
      <c r="C211" s="251"/>
      <c r="D211" s="205" t="s">
        <v>160</v>
      </c>
      <c r="E211" s="206"/>
      <c r="F211" s="185"/>
      <c r="G211" s="151"/>
    </row>
    <row r="212" spans="1:7" x14ac:dyDescent="0.2">
      <c r="B212" s="250" t="s">
        <v>120</v>
      </c>
      <c r="C212" s="251"/>
      <c r="D212" s="245" t="str">
        <f>IF(E155+K166&gt;0,E155+K166,"No contributions required")</f>
        <v>No contributions required</v>
      </c>
      <c r="E212" s="246"/>
      <c r="F212" s="145"/>
      <c r="G212" s="151"/>
    </row>
    <row r="213" spans="1:7" ht="3" customHeight="1" x14ac:dyDescent="0.2">
      <c r="A213" s="33"/>
      <c r="B213" s="167"/>
      <c r="C213" s="167"/>
      <c r="D213" s="33"/>
      <c r="E213" s="173"/>
      <c r="F213" s="145"/>
      <c r="G213" s="151"/>
    </row>
    <row r="214" spans="1:7" x14ac:dyDescent="0.2">
      <c r="B214" s="250" t="s">
        <v>33</v>
      </c>
      <c r="C214" s="251"/>
      <c r="D214" s="239" t="str">
        <f>IF(SUM(D205:E210)+SUM(D212:E212)&gt;0,SUM(D205:E210)+SUM(D212:E212),"£0")</f>
        <v>£0</v>
      </c>
      <c r="E214" s="240"/>
      <c r="F214" s="151"/>
      <c r="G214" s="151"/>
    </row>
  </sheetData>
  <mergeCells count="155">
    <mergeCell ref="B42:D42"/>
    <mergeCell ref="E42:G42"/>
    <mergeCell ref="B181:D181"/>
    <mergeCell ref="B182:D182"/>
    <mergeCell ref="B183:D183"/>
    <mergeCell ref="A78:B78"/>
    <mergeCell ref="I78:J78"/>
    <mergeCell ref="A79:B79"/>
    <mergeCell ref="I79:J79"/>
    <mergeCell ref="A80:B80"/>
    <mergeCell ref="I80:J80"/>
    <mergeCell ref="A81:B81"/>
    <mergeCell ref="I81:J81"/>
    <mergeCell ref="A82:B82"/>
    <mergeCell ref="I82:J82"/>
    <mergeCell ref="I162:J162"/>
    <mergeCell ref="I163:J163"/>
    <mergeCell ref="I164:J164"/>
    <mergeCell ref="G163:H163"/>
    <mergeCell ref="G164:H164"/>
    <mergeCell ref="G162:H162"/>
    <mergeCell ref="B178:D178"/>
    <mergeCell ref="B179:D179"/>
    <mergeCell ref="E179:G179"/>
    <mergeCell ref="G166:J166"/>
    <mergeCell ref="H125:N129"/>
    <mergeCell ref="A54:M54"/>
    <mergeCell ref="K161:L161"/>
    <mergeCell ref="E155:F155"/>
    <mergeCell ref="B155:D155"/>
    <mergeCell ref="K160:L160"/>
    <mergeCell ref="I160:J160"/>
    <mergeCell ref="G160:H160"/>
    <mergeCell ref="E153:F153"/>
    <mergeCell ref="I161:J161"/>
    <mergeCell ref="G161:H161"/>
    <mergeCell ref="F113:F115"/>
    <mergeCell ref="G113:N114"/>
    <mergeCell ref="J94:L94"/>
    <mergeCell ref="J96:L96"/>
    <mergeCell ref="D94:E94"/>
    <mergeCell ref="A112:D112"/>
    <mergeCell ref="D113:D115"/>
    <mergeCell ref="C113:C115"/>
    <mergeCell ref="A83:B83"/>
    <mergeCell ref="A96:C96"/>
    <mergeCell ref="A95:C95"/>
    <mergeCell ref="G28:I28"/>
    <mergeCell ref="A152:D152"/>
    <mergeCell ref="B48:C48"/>
    <mergeCell ref="B46:D46"/>
    <mergeCell ref="B39:D39"/>
    <mergeCell ref="B40:D40"/>
    <mergeCell ref="B45:D45"/>
    <mergeCell ref="G29:I29"/>
    <mergeCell ref="E152:F152"/>
    <mergeCell ref="A126:E126"/>
    <mergeCell ref="A113:B115"/>
    <mergeCell ref="I111:J111"/>
    <mergeCell ref="A137:E137"/>
    <mergeCell ref="A124:E124"/>
    <mergeCell ref="G117:N118"/>
    <mergeCell ref="G115:N116"/>
    <mergeCell ref="H122:N123"/>
    <mergeCell ref="G119:N121"/>
    <mergeCell ref="I83:J83"/>
    <mergeCell ref="E113:E115"/>
    <mergeCell ref="D95:E95"/>
    <mergeCell ref="J95:L95"/>
    <mergeCell ref="A98:M98"/>
    <mergeCell ref="A94:C94"/>
    <mergeCell ref="M1:N1"/>
    <mergeCell ref="B4:C4"/>
    <mergeCell ref="D4:E4"/>
    <mergeCell ref="H2:L2"/>
    <mergeCell ref="A9:N9"/>
    <mergeCell ref="B27:D27"/>
    <mergeCell ref="L11:N11"/>
    <mergeCell ref="G27:I27"/>
    <mergeCell ref="B5:N5"/>
    <mergeCell ref="B6:N6"/>
    <mergeCell ref="H19:J19"/>
    <mergeCell ref="L19:N19"/>
    <mergeCell ref="B214:C214"/>
    <mergeCell ref="D208:E208"/>
    <mergeCell ref="A153:D153"/>
    <mergeCell ref="A125:E125"/>
    <mergeCell ref="A135:E135"/>
    <mergeCell ref="A127:E127"/>
    <mergeCell ref="A116:B116"/>
    <mergeCell ref="B7:N7"/>
    <mergeCell ref="D96:E96"/>
    <mergeCell ref="A61:M61"/>
    <mergeCell ref="A136:E136"/>
    <mergeCell ref="H11:J11"/>
    <mergeCell ref="B28:D28"/>
    <mergeCell ref="B29:D29"/>
    <mergeCell ref="B36:D36"/>
    <mergeCell ref="D48:F48"/>
    <mergeCell ref="A119:B119"/>
    <mergeCell ref="C111:D111"/>
    <mergeCell ref="A118:B118"/>
    <mergeCell ref="A128:E128"/>
    <mergeCell ref="A129:E129"/>
    <mergeCell ref="A120:B120"/>
    <mergeCell ref="A117:B117"/>
    <mergeCell ref="A57:M57"/>
    <mergeCell ref="B190:D190"/>
    <mergeCell ref="B199:D199"/>
    <mergeCell ref="A160:B160"/>
    <mergeCell ref="A164:B164"/>
    <mergeCell ref="A161:B161"/>
    <mergeCell ref="A162:B162"/>
    <mergeCell ref="A163:B163"/>
    <mergeCell ref="D214:E214"/>
    <mergeCell ref="E186:E187"/>
    <mergeCell ref="B188:D188"/>
    <mergeCell ref="D212:E212"/>
    <mergeCell ref="B198:D198"/>
    <mergeCell ref="B212:C212"/>
    <mergeCell ref="D209:E209"/>
    <mergeCell ref="B206:C206"/>
    <mergeCell ref="B211:C211"/>
    <mergeCell ref="B210:C210"/>
    <mergeCell ref="B208:C208"/>
    <mergeCell ref="B209:C209"/>
    <mergeCell ref="B207:C207"/>
    <mergeCell ref="B204:C204"/>
    <mergeCell ref="B205:C205"/>
    <mergeCell ref="D204:E204"/>
    <mergeCell ref="D207:E207"/>
    <mergeCell ref="D210:E210"/>
    <mergeCell ref="D211:E211"/>
    <mergeCell ref="K162:L162"/>
    <mergeCell ref="D205:E205"/>
    <mergeCell ref="D206:E206"/>
    <mergeCell ref="K164:L164"/>
    <mergeCell ref="K163:L163"/>
    <mergeCell ref="B197:D197"/>
    <mergeCell ref="B201:D201"/>
    <mergeCell ref="B202:D202"/>
    <mergeCell ref="B186:D187"/>
    <mergeCell ref="K166:L166"/>
    <mergeCell ref="B200:D200"/>
    <mergeCell ref="B196:D196"/>
    <mergeCell ref="B193:D193"/>
    <mergeCell ref="B184:D184"/>
    <mergeCell ref="B185:D185"/>
    <mergeCell ref="B191:D191"/>
    <mergeCell ref="E185:G185"/>
    <mergeCell ref="B180:D180"/>
    <mergeCell ref="B194:D194"/>
    <mergeCell ref="B195:D195"/>
    <mergeCell ref="B192:D192"/>
    <mergeCell ref="B189:D189"/>
  </mergeCells>
  <phoneticPr fontId="1" type="noConversion"/>
  <pageMargins left="0.46" right="0.4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Ryder</dc:creator>
  <cp:lastModifiedBy>Naomi Hoyland</cp:lastModifiedBy>
  <cp:lastPrinted>2012-01-05T11:20:57Z</cp:lastPrinted>
  <dcterms:created xsi:type="dcterms:W3CDTF">2007-10-02T10:34:55Z</dcterms:created>
  <dcterms:modified xsi:type="dcterms:W3CDTF">2025-04-01T12:44:14Z</dcterms:modified>
</cp:coreProperties>
</file>