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stsussex-my.sharepoint.com/personal/paul_beattie_westsussex_gov_uk/Documents/Downloads/Emily/"/>
    </mc:Choice>
  </mc:AlternateContent>
  <xr:revisionPtr revIDLastSave="1" documentId="8_{5419DAF3-D902-4535-8C56-2B40A1FFBAD3}" xr6:coauthVersionLast="47" xr6:coauthVersionMax="47" xr10:uidLastSave="{0BB9E452-8429-488C-8E2D-71E946A7DAFA}"/>
  <bookViews>
    <workbookView xWindow="2925" yWindow="435" windowWidth="22065" windowHeight="14115" xr2:uid="{244EA502-A28B-4675-9FC0-F70840F384F0}"/>
  </bookViews>
  <sheets>
    <sheet name="Your figures" sheetId="4" r:id="rId1"/>
    <sheet name="Option 1 Two per term" sheetId="1" r:id="rId2"/>
    <sheet name="Option 2 Monthly" sheetId="2" r:id="rId3"/>
    <sheet name="Sheet1" sheetId="5" state="hidden" r:id="rId4"/>
    <sheet name="Timeline" sheetId="7" r:id="rId5"/>
    <sheet name="Sheet1 (2)" sheetId="11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4" l="1"/>
  <c r="C31" i="4"/>
  <c r="C28" i="4"/>
  <c r="C25" i="4"/>
  <c r="C30" i="4"/>
  <c r="C27" i="4"/>
  <c r="C29" i="4"/>
  <c r="C26" i="4"/>
  <c r="C23" i="4"/>
  <c r="E31" i="4"/>
  <c r="E30" i="4"/>
  <c r="E29" i="4"/>
  <c r="E28" i="4"/>
  <c r="E27" i="4"/>
  <c r="E26" i="4"/>
  <c r="E25" i="4"/>
  <c r="E24" i="4"/>
  <c r="E23" i="4"/>
  <c r="D31" i="4"/>
  <c r="D30" i="4"/>
  <c r="D29" i="4"/>
  <c r="D28" i="4"/>
  <c r="D27" i="4"/>
  <c r="D26" i="4"/>
  <c r="D25" i="4"/>
  <c r="D24" i="4"/>
  <c r="D23" i="4"/>
  <c r="B8" i="2"/>
  <c r="B6" i="2"/>
  <c r="B5" i="2"/>
  <c r="B10" i="2"/>
  <c r="B11" i="2" l="1"/>
  <c r="B12" i="2"/>
  <c r="B10" i="4"/>
  <c r="D36" i="11" l="1"/>
  <c r="D2" i="2"/>
  <c r="D3" i="2" s="1"/>
  <c r="B2" i="1"/>
  <c r="E2" i="2"/>
  <c r="E3" i="2" s="1"/>
  <c r="E10" i="2"/>
  <c r="E11" i="2" s="1"/>
  <c r="D10" i="2"/>
  <c r="D11" i="2" s="1"/>
  <c r="F25" i="4"/>
  <c r="F24" i="4"/>
  <c r="F23" i="4"/>
  <c r="F28" i="4"/>
  <c r="F31" i="4"/>
  <c r="F27" i="4"/>
  <c r="F30" i="4"/>
  <c r="F29" i="4"/>
  <c r="F26" i="4"/>
  <c r="B8" i="1"/>
  <c r="C10" i="2"/>
  <c r="C2" i="2"/>
  <c r="C8" i="1"/>
  <c r="D8" i="1"/>
  <c r="B5" i="1"/>
  <c r="C5" i="2"/>
  <c r="C5" i="1"/>
  <c r="D5" i="2"/>
  <c r="D5" i="1"/>
  <c r="E5" i="2"/>
  <c r="C2" i="1"/>
  <c r="D2" i="1"/>
  <c r="D4" i="2" l="1"/>
  <c r="D2" i="11"/>
  <c r="B9" i="1"/>
  <c r="B3" i="1"/>
  <c r="D23" i="11"/>
  <c r="E4" i="2"/>
  <c r="D12" i="2"/>
  <c r="D13" i="2" s="1"/>
  <c r="E12" i="2"/>
  <c r="E13" i="2" s="1"/>
  <c r="D9" i="1"/>
  <c r="C9" i="1"/>
  <c r="D6" i="1"/>
  <c r="D3" i="1"/>
  <c r="C3" i="1"/>
  <c r="B6" i="1"/>
  <c r="C6" i="1"/>
  <c r="C3" i="2"/>
  <c r="F3" i="2" s="1"/>
  <c r="C8" i="2"/>
  <c r="D8" i="2"/>
  <c r="C11" i="2"/>
  <c r="C12" i="2" s="1"/>
  <c r="E8" i="2"/>
  <c r="F32" i="4"/>
  <c r="F10" i="2"/>
  <c r="D6" i="2"/>
  <c r="F2" i="2"/>
  <c r="E6" i="2"/>
  <c r="E7" i="2"/>
  <c r="E2" i="1"/>
  <c r="D2" i="5" s="1"/>
  <c r="C7" i="2"/>
  <c r="C6" i="2"/>
  <c r="E8" i="1"/>
  <c r="D36" i="5" s="1"/>
  <c r="F5" i="2"/>
  <c r="D7" i="2"/>
  <c r="E5" i="1"/>
  <c r="D15" i="5" s="1"/>
  <c r="D43" i="11" l="1"/>
  <c r="F36" i="5"/>
  <c r="F36" i="11"/>
  <c r="D9" i="11"/>
  <c r="F15" i="5"/>
  <c r="F15" i="11"/>
  <c r="D15" i="11"/>
  <c r="F2" i="5"/>
  <c r="F2" i="11"/>
  <c r="F6" i="5"/>
  <c r="F6" i="11"/>
  <c r="F12" i="2"/>
  <c r="C13" i="2"/>
  <c r="F13" i="2" s="1"/>
  <c r="C4" i="2"/>
  <c r="F4" i="2" s="1"/>
  <c r="F10" i="11" s="1"/>
  <c r="C9" i="2"/>
  <c r="D9" i="2"/>
  <c r="F8" i="2"/>
  <c r="E9" i="2"/>
  <c r="F11" i="2"/>
  <c r="E9" i="1"/>
  <c r="F6" i="2"/>
  <c r="F7" i="2"/>
  <c r="E6" i="1"/>
  <c r="E3" i="1"/>
  <c r="F49" i="5" l="1"/>
  <c r="F49" i="11"/>
  <c r="F44" i="5"/>
  <c r="F44" i="11"/>
  <c r="F40" i="5"/>
  <c r="F40" i="11"/>
  <c r="F27" i="5"/>
  <c r="F27" i="11"/>
  <c r="F23" i="5"/>
  <c r="F23" i="11"/>
  <c r="F19" i="5"/>
  <c r="F19" i="11"/>
  <c r="D55" i="11"/>
  <c r="E10" i="1"/>
  <c r="D43" i="5"/>
  <c r="E7" i="1"/>
  <c r="D23" i="5"/>
  <c r="B15" i="2"/>
  <c r="F10" i="5"/>
  <c r="E4" i="1"/>
  <c r="D9" i="5"/>
  <c r="B17" i="2"/>
  <c r="F9" i="2"/>
  <c r="F31" i="11" s="1"/>
  <c r="F55" i="11" l="1"/>
  <c r="E23" i="11" s="1"/>
  <c r="C23" i="11"/>
  <c r="C43" i="11"/>
  <c r="C36" i="11"/>
  <c r="C2" i="11"/>
  <c r="C15" i="11"/>
  <c r="C9" i="11"/>
  <c r="D55" i="5"/>
  <c r="B12" i="1"/>
  <c r="B18" i="2"/>
  <c r="F31" i="5"/>
  <c r="F55" i="5" s="1"/>
  <c r="B16" i="2"/>
  <c r="E44" i="11" l="1"/>
  <c r="E19" i="11"/>
  <c r="E6" i="11"/>
  <c r="E2" i="11"/>
  <c r="E36" i="11"/>
  <c r="E40" i="11"/>
  <c r="E10" i="11"/>
  <c r="E15" i="11"/>
  <c r="E31" i="11"/>
  <c r="E27" i="11"/>
  <c r="E49" i="11"/>
  <c r="E49" i="5"/>
  <c r="E44" i="5"/>
  <c r="E40" i="5"/>
  <c r="E36" i="5"/>
  <c r="E2" i="5"/>
  <c r="E6" i="5"/>
  <c r="E31" i="5"/>
  <c r="E27" i="5"/>
  <c r="E15" i="5"/>
  <c r="E10" i="5"/>
  <c r="E23" i="5"/>
  <c r="E19" i="5"/>
  <c r="C43" i="5"/>
  <c r="C15" i="5"/>
  <c r="C9" i="5"/>
  <c r="C2" i="5"/>
  <c r="C36" i="5"/>
  <c r="C23" i="5"/>
</calcChain>
</file>

<file path=xl/sharedStrings.xml><?xml version="1.0" encoding="utf-8"?>
<sst xmlns="http://schemas.openxmlformats.org/spreadsheetml/2006/main" count="140" uniqueCount="88">
  <si>
    <t>DAF</t>
  </si>
  <si>
    <t>Estimate the number of 9 month olds you claim for at any one time</t>
  </si>
  <si>
    <t>On average, how many hours of EYFE would each child claim per week?</t>
  </si>
  <si>
    <t>Estimate the number of 2 year olds you claim for at any one time</t>
  </si>
  <si>
    <t>On average, how many hours of Universal EYFE would each child claim per week?</t>
  </si>
  <si>
    <t>Estimate the number of 3 and 4 year olds you claim Universal EYFE for at any one time</t>
  </si>
  <si>
    <t>Estimate the number of 3 and 4 year olds you claim Extended EYFE for at any one time</t>
  </si>
  <si>
    <t>On average, how many hours of Extended EYFE would each child claim per week?</t>
  </si>
  <si>
    <t>How many claimants for Disability Access Fund in this age group?</t>
  </si>
  <si>
    <t>9 month olds</t>
  </si>
  <si>
    <t>2 year olds</t>
  </si>
  <si>
    <t>3 and 4 year olds</t>
  </si>
  <si>
    <t>Maximum number of hours of EYFE you offer for children eligible to access up to 15 hours per week?</t>
  </si>
  <si>
    <t>Number of weeks of EYFE you claim for in Spring</t>
  </si>
  <si>
    <t>Number of weeks of EYFE you claim for in Autumn</t>
  </si>
  <si>
    <t>Number of weeks of EYFE you claim for in Summer</t>
  </si>
  <si>
    <t>Total weeks per year</t>
  </si>
  <si>
    <t>Your pattern of delivery</t>
  </si>
  <si>
    <t>Total</t>
  </si>
  <si>
    <t xml:space="preserve">9 month olds </t>
  </si>
  <si>
    <t>Spring</t>
  </si>
  <si>
    <t>Summer</t>
  </si>
  <si>
    <t>Autumn</t>
  </si>
  <si>
    <t>Total funding per year</t>
  </si>
  <si>
    <t>Base funding</t>
  </si>
  <si>
    <t>How many claimants for Disability Access Fund in this age group per year?</t>
  </si>
  <si>
    <t>Estimated total funding per term</t>
  </si>
  <si>
    <t>Spring Estimate (Early Jan payment)</t>
  </si>
  <si>
    <t>Spring Actuals (Feb half-term payment)</t>
  </si>
  <si>
    <t>Summer Estimate (Late April payment)</t>
  </si>
  <si>
    <t>Summer Actuals (Early June payment)</t>
  </si>
  <si>
    <t>Autumn Estimate (Early September payment)</t>
  </si>
  <si>
    <t>Autumn Actuals (October half-term payment)</t>
  </si>
  <si>
    <t>Total for term</t>
  </si>
  <si>
    <t>Spring Actuals (March)</t>
  </si>
  <si>
    <t>Summer Actuals (August)</t>
  </si>
  <si>
    <t>Autumn Actuals (December)</t>
  </si>
  <si>
    <t>Total for month</t>
  </si>
  <si>
    <t>Total for year</t>
  </si>
  <si>
    <t>January Interim Payment A</t>
  </si>
  <si>
    <t>February Interim Payment B</t>
  </si>
  <si>
    <t>April  Interim Payment A</t>
  </si>
  <si>
    <t>May  Interim Payment B</t>
  </si>
  <si>
    <t>June  Interim Payment C</t>
  </si>
  <si>
    <t>July  Interim Payment D</t>
  </si>
  <si>
    <t>September  Interim Payment A</t>
  </si>
  <si>
    <t>October  Interim Payment B</t>
  </si>
  <si>
    <t>November  Interim Payment C</t>
  </si>
  <si>
    <t>Percentage of term to be paid</t>
  </si>
  <si>
    <t>Remaining funding owed for Spring Term</t>
  </si>
  <si>
    <t>Remaining funding owed for Summer Term</t>
  </si>
  <si>
    <t>Remaining funding owed for Autumn Term</t>
  </si>
  <si>
    <t>Payment</t>
  </si>
  <si>
    <t>On average, how many hours of EYFE do you claim for each child per week?</t>
  </si>
  <si>
    <t>Enter your estimated number of eligible children per term</t>
  </si>
  <si>
    <t>Total for Spring</t>
  </si>
  <si>
    <t>Total for Summer</t>
  </si>
  <si>
    <t>Total for Autumn</t>
  </si>
  <si>
    <t>Age group</t>
  </si>
  <si>
    <t>Term</t>
  </si>
  <si>
    <t>How many 9 month olds would be eligible for Early Years Pupil Premium (with included Deprivation Supplement)</t>
  </si>
  <si>
    <t>How many 2 year olds would be eligible for Early Years Pupil Premium (with included Deprivation Supplement)</t>
  </si>
  <si>
    <t>Estimate how many 3 and 4 year olds would be eligible for Early Years Pupil Premium (with included Deprivation Supplement)</t>
  </si>
  <si>
    <t>EYPP + DEP</t>
  </si>
  <si>
    <t>Option 1 - Two payments per term</t>
  </si>
  <si>
    <t>Option 2 - Monthly Payments</t>
  </si>
  <si>
    <t>Estimates for Two Payments providers and first payment for Monthly Payments providers released</t>
  </si>
  <si>
    <t>Second estimate payment for Monthly Payments providers released</t>
  </si>
  <si>
    <t>Actuals payment for Monthly Payments providers released</t>
  </si>
  <si>
    <t>Estimates for Two Payments providers and first payment for Monthly Payments providers released (Note: Cannot be released prior to 01/04/2025 due to financial year)</t>
  </si>
  <si>
    <t>Fourth estimate payment for Monthly Payments providers released</t>
  </si>
  <si>
    <t>Second estimate payment for Monthly Providers released</t>
  </si>
  <si>
    <t>Third estimate payment for Monthly Providers released</t>
  </si>
  <si>
    <t>Actuals for Monthly Payment Providers released</t>
  </si>
  <si>
    <t>Date</t>
  </si>
  <si>
    <t>Label</t>
  </si>
  <si>
    <t>Actuals payments for Two Payments providers released</t>
  </si>
  <si>
    <t>Actuals for Two Payments providers released. Third estimate payment for Monthly Payments providers released</t>
  </si>
  <si>
    <t>Position A</t>
  </si>
  <si>
    <t>Position B</t>
  </si>
  <si>
    <t>Maximum number of Extended hours of EYFE you offer for children eligible to access up to 30 hours per week?</t>
  </si>
  <si>
    <t>Option 2 Varied Estimates</t>
  </si>
  <si>
    <t>9 months plus hourly base rate</t>
  </si>
  <si>
    <t>2 year old hourly base rate</t>
  </si>
  <si>
    <t>3 and 4 year old hourly base rate</t>
  </si>
  <si>
    <t>Early Years Pupil Premium and Deprivation Supplement per hour</t>
  </si>
  <si>
    <t>Current hourly rates - April 2025 - March 2026</t>
  </si>
  <si>
    <t>Disability Access Fund (yearly)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</si>
</sst>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&quot;£&quot;#,##0.00"/>
    <numFmt numFmtId="165" formatCode="0.0%"/>
  </numFmts>
  <fonts count="3" x14ac:knownFonts="1"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4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wrapText="1"/>
    </xf>
    <xf numFmtId="0" fontId="0" fillId="4" borderId="1" xfId="0" applyFill="1" applyBorder="1" applyAlignment="1">
      <alignment wrapText="1"/>
    </xf>
    <xf numFmtId="164" fontId="0" fillId="4" borderId="1" xfId="0" applyNumberFormat="1" applyFill="1" applyBorder="1"/>
    <xf numFmtId="0" fontId="0" fillId="5" borderId="0" xfId="0" applyFill="1"/>
    <xf numFmtId="0" fontId="1" fillId="5" borderId="0" xfId="0" applyFont="1" applyFill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164" fontId="0" fillId="3" borderId="1" xfId="0" applyNumberFormat="1" applyFill="1" applyBorder="1"/>
    <xf numFmtId="164" fontId="1" fillId="3" borderId="1" xfId="0" applyNumberFormat="1" applyFont="1" applyFill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horizontal="right"/>
    </xf>
    <xf numFmtId="0" fontId="1" fillId="7" borderId="1" xfId="0" applyFont="1" applyFill="1" applyBorder="1" applyAlignment="1">
      <alignment wrapText="1"/>
    </xf>
    <xf numFmtId="0" fontId="0" fillId="6" borderId="1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wrapText="1"/>
    </xf>
    <xf numFmtId="0" fontId="1" fillId="4" borderId="1" xfId="0" applyFont="1" applyFill="1" applyBorder="1"/>
    <xf numFmtId="164" fontId="1" fillId="4" borderId="1" xfId="0" applyNumberFormat="1" applyFont="1" applyFill="1" applyBorder="1"/>
    <xf numFmtId="0" fontId="0" fillId="3" borderId="2" xfId="0" applyFill="1" applyBorder="1" applyAlignment="1" applyProtection="1">
      <alignment wrapText="1"/>
    </xf>
    <xf numFmtId="0" fontId="1" fillId="3" borderId="2" xfId="0" applyFont="1" applyFill="1" applyBorder="1" applyAlignment="1" applyProtection="1">
      <alignment wrapText="1"/>
    </xf>
    <xf numFmtId="0" fontId="1" fillId="3" borderId="1" xfId="0" applyFont="1" applyFill="1" applyBorder="1" applyAlignment="1" applyProtection="1">
      <alignment wrapText="1"/>
    </xf>
    <xf numFmtId="0" fontId="1" fillId="3" borderId="1" xfId="0" applyFont="1" applyFill="1" applyBorder="1" applyAlignment="1" applyProtection="1">
      <alignment horizontal="center" wrapText="1"/>
    </xf>
    <xf numFmtId="0" fontId="0" fillId="2" borderId="1" xfId="0" applyFill="1" applyBorder="1" applyAlignment="1" applyProtection="1">
      <alignment wrapText="1"/>
    </xf>
    <xf numFmtId="165" fontId="0" fillId="3" borderId="1" xfId="0" applyNumberFormat="1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164" fontId="0" fillId="0" borderId="0" xfId="0" applyNumberFormat="1"/>
    <xf numFmtId="10" fontId="1" fillId="0" borderId="0" xfId="0" applyNumberFormat="1" applyFont="1"/>
    <xf numFmtId="10" fontId="0" fillId="0" borderId="0" xfId="0" applyNumberFormat="1" applyAlignment="1">
      <alignment wrapText="1"/>
    </xf>
    <xf numFmtId="10" fontId="0" fillId="0" borderId="0" xfId="0" applyNumberFormat="1"/>
    <xf numFmtId="10" fontId="1" fillId="0" borderId="0" xfId="0" applyNumberFormat="1" applyFont="1" applyAlignment="1">
      <alignment wrapText="1"/>
    </xf>
    <xf numFmtId="0" fontId="1" fillId="8" borderId="1" xfId="0" applyFont="1" applyFill="1" applyBorder="1" applyAlignment="1">
      <alignment wrapText="1"/>
    </xf>
    <xf numFmtId="8" fontId="1" fillId="8" borderId="1" xfId="0" applyNumberFormat="1" applyFont="1" applyFill="1" applyBorder="1" applyAlignment="1">
      <alignment wrapText="1"/>
    </xf>
    <xf numFmtId="6" fontId="1" fillId="8" borderId="1" xfId="0" applyNumberFormat="1" applyFont="1" applyFill="1" applyBorder="1"/>
    <xf numFmtId="16" fontId="0" fillId="0" borderId="0" xfId="0" applyNumberFormat="1"/>
    <xf numFmtId="16" fontId="1" fillId="0" borderId="0" xfId="0" applyNumberFormat="1" applyFont="1"/>
    <xf numFmtId="0" fontId="1" fillId="9" borderId="0" xfId="0" applyFont="1" applyFill="1" applyAlignment="1" applyProtection="1"/>
    <xf numFmtId="0" fontId="0" fillId="9" borderId="0" xfId="0" applyFill="1" applyAlignment="1" applyProtection="1">
      <alignment horizontal="center"/>
    </xf>
    <xf numFmtId="0" fontId="0" fillId="9" borderId="0" xfId="0" applyFill="1" applyProtection="1"/>
    <xf numFmtId="0" fontId="0" fillId="9" borderId="0" xfId="0" applyFill="1"/>
    <xf numFmtId="0" fontId="0" fillId="9" borderId="0" xfId="0" applyFill="1" applyAlignment="1">
      <alignment horizontal="center" wrapText="1"/>
    </xf>
    <xf numFmtId="0" fontId="0" fillId="9" borderId="0" xfId="0" applyFill="1" applyAlignment="1">
      <alignment wrapText="1"/>
    </xf>
    <xf numFmtId="0" fontId="0" fillId="9" borderId="1" xfId="0" applyFill="1" applyBorder="1"/>
    <xf numFmtId="0" fontId="1" fillId="9" borderId="0" xfId="0" applyFont="1" applyFill="1" applyBorder="1" applyAlignment="1">
      <alignment horizontal="left" vertical="center" wrapText="1"/>
    </xf>
    <xf numFmtId="0" fontId="0" fillId="9" borderId="0" xfId="0" applyFill="1" applyBorder="1" applyAlignment="1">
      <alignment wrapText="1"/>
    </xf>
    <xf numFmtId="164" fontId="1" fillId="9" borderId="0" xfId="0" applyNumberFormat="1" applyFont="1" applyFill="1" applyBorder="1" applyAlignment="1">
      <alignment horizontal="left" vertical="center" wrapText="1"/>
    </xf>
    <xf numFmtId="0" fontId="1" fillId="9" borderId="0" xfId="0" applyFont="1" applyFill="1" applyBorder="1" applyAlignment="1">
      <alignment wrapText="1"/>
    </xf>
    <xf numFmtId="164" fontId="0" fillId="4" borderId="2" xfId="0" applyNumberFormat="1" applyFill="1" applyBorder="1"/>
    <xf numFmtId="0" fontId="2" fillId="9" borderId="0" xfId="0" applyFont="1" applyFill="1" applyBorder="1" applyAlignment="1">
      <alignment wrapText="1"/>
    </xf>
    <xf numFmtId="0" fontId="0" fillId="9" borderId="0" xfId="0" applyFill="1" applyBorder="1"/>
    <xf numFmtId="164" fontId="0" fillId="9" borderId="0" xfId="0" applyNumberFormat="1" applyFill="1" applyBorder="1"/>
    <xf numFmtId="0" fontId="1" fillId="8" borderId="2" xfId="0" applyFont="1" applyFill="1" applyBorder="1" applyAlignment="1">
      <alignment wrapText="1"/>
    </xf>
    <xf numFmtId="0" fontId="0" fillId="9" borderId="0" xfId="0" applyFill="1" applyBorder="1" applyAlignment="1" applyProtection="1">
      <alignment horizontal="center"/>
    </xf>
    <xf numFmtId="0" fontId="0" fillId="9" borderId="2" xfId="0" applyFill="1" applyBorder="1" applyProtection="1"/>
    <xf numFmtId="0" fontId="0" fillId="9" borderId="0" xfId="0" applyFill="1" applyBorder="1" applyProtection="1"/>
    <xf numFmtId="0" fontId="0" fillId="2" borderId="2" xfId="0" applyFill="1" applyBorder="1" applyAlignment="1" applyProtection="1">
      <alignment wrapText="1"/>
    </xf>
    <xf numFmtId="0" fontId="1" fillId="4" borderId="2" xfId="0" applyFont="1" applyFill="1" applyBorder="1"/>
    <xf numFmtId="0" fontId="0" fillId="8" borderId="2" xfId="0" applyFill="1" applyBorder="1"/>
    <xf numFmtId="0" fontId="0" fillId="8" borderId="2" xfId="0" applyFill="1" applyBorder="1" applyAlignment="1">
      <alignment wrapText="1"/>
    </xf>
    <xf numFmtId="164" fontId="1" fillId="4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 applyProtection="1">
      <alignment horizontal="center" wrapText="1"/>
    </xf>
    <xf numFmtId="0" fontId="1" fillId="9" borderId="0" xfId="0" applyFont="1" applyFill="1" applyBorder="1" applyAlignment="1" applyProtection="1">
      <alignment wrapText="1"/>
    </xf>
    <xf numFmtId="0" fontId="1" fillId="9" borderId="0" xfId="0" applyFont="1" applyFill="1" applyBorder="1" applyAlignment="1" applyProtection="1">
      <alignment horizontal="center" vertical="top" wrapText="1"/>
    </xf>
    <xf numFmtId="0" fontId="1" fillId="9" borderId="0" xfId="0" applyFont="1" applyFill="1" applyBorder="1" applyAlignment="1" applyProtection="1">
      <alignment horizontal="center" vertical="center" wrapText="1"/>
    </xf>
    <xf numFmtId="164" fontId="0" fillId="9" borderId="0" xfId="0" applyNumberFormat="1" applyFill="1"/>
    <xf numFmtId="0" fontId="1" fillId="9" borderId="1" xfId="0" applyFont="1" applyFill="1" applyBorder="1"/>
    <xf numFmtId="0" fontId="1" fillId="9" borderId="1" xfId="0" applyFont="1" applyFill="1" applyBorder="1" applyAlignment="1">
      <alignment horizontal="right"/>
    </xf>
    <xf numFmtId="0" fontId="1" fillId="9" borderId="2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 vertical="top" wrapText="1"/>
    </xf>
    <xf numFmtId="0" fontId="0" fillId="2" borderId="4" xfId="0" applyFill="1" applyBorder="1" applyAlignment="1" applyProtection="1">
      <alignment horizontal="center"/>
    </xf>
    <xf numFmtId="0" fontId="1" fillId="9" borderId="0" xfId="0" applyFont="1" applyFill="1" applyAlignment="1">
      <alignment horizontal="right"/>
    </xf>
    <xf numFmtId="164" fontId="1" fillId="9" borderId="0" xfId="0" applyNumberFormat="1" applyFont="1" applyFill="1"/>
    <xf numFmtId="0" fontId="2" fillId="4" borderId="2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2" fillId="2" borderId="1" xfId="0" applyFont="1" applyFill="1" applyBorder="1" applyAlignment="1" applyProtection="1">
      <alignment horizontal="center"/>
    </xf>
    <xf numFmtId="0" fontId="0" fillId="9" borderId="0" xfId="0" applyFill="1" applyBorder="1" applyAlignment="1" applyProtection="1">
      <alignment horizont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0">
    <dxf>
      <numFmt numFmtId="164" formatCode="&quot;£&quot;#,##0.00"/>
    </dxf>
    <dxf>
      <numFmt numFmtId="14" formatCode="0.00%"/>
    </dxf>
    <dxf>
      <numFmt numFmtId="164" formatCode="&quot;£&quot;#,##0.00"/>
    </dxf>
    <dxf>
      <numFmt numFmtId="14" formatCode="0.00%"/>
    </dxf>
    <dxf>
      <numFmt numFmtId="19" formatCode="dd/mm/yyyy"/>
    </dxf>
    <dxf>
      <numFmt numFmtId="164" formatCode="&quot;£&quot;#,##0.00"/>
    </dxf>
    <dxf>
      <numFmt numFmtId="14" formatCode="0.00%"/>
    </dxf>
    <dxf>
      <numFmt numFmtId="164" formatCode="&quot;£&quot;#,##0.00"/>
    </dxf>
    <dxf>
      <numFmt numFmtId="14" formatCode="0.00%"/>
    </dxf>
    <dxf>
      <numFmt numFmtId="21" formatCode="dd\-m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Sheet1!$A$2:$A$54</c:f>
              <c:numCache>
                <c:formatCode>d\-mmm</c:formatCode>
                <c:ptCount val="53"/>
                <c:pt idx="0">
                  <c:v>45656</c:v>
                </c:pt>
                <c:pt idx="1">
                  <c:v>45663</c:v>
                </c:pt>
                <c:pt idx="2">
                  <c:v>45670</c:v>
                </c:pt>
                <c:pt idx="3">
                  <c:v>45677</c:v>
                </c:pt>
                <c:pt idx="4">
                  <c:v>45684</c:v>
                </c:pt>
                <c:pt idx="5">
                  <c:v>45691</c:v>
                </c:pt>
                <c:pt idx="6">
                  <c:v>45698</c:v>
                </c:pt>
                <c:pt idx="7">
                  <c:v>45705</c:v>
                </c:pt>
                <c:pt idx="8">
                  <c:v>45712</c:v>
                </c:pt>
                <c:pt idx="9">
                  <c:v>45719</c:v>
                </c:pt>
                <c:pt idx="10">
                  <c:v>45726</c:v>
                </c:pt>
                <c:pt idx="11">
                  <c:v>45733</c:v>
                </c:pt>
                <c:pt idx="12">
                  <c:v>45740</c:v>
                </c:pt>
                <c:pt idx="13">
                  <c:v>45747</c:v>
                </c:pt>
                <c:pt idx="14">
                  <c:v>45754</c:v>
                </c:pt>
                <c:pt idx="15">
                  <c:v>45761</c:v>
                </c:pt>
                <c:pt idx="16">
                  <c:v>45768</c:v>
                </c:pt>
                <c:pt idx="17">
                  <c:v>45775</c:v>
                </c:pt>
                <c:pt idx="18">
                  <c:v>45782</c:v>
                </c:pt>
                <c:pt idx="19">
                  <c:v>45789</c:v>
                </c:pt>
                <c:pt idx="20">
                  <c:v>45796</c:v>
                </c:pt>
                <c:pt idx="21">
                  <c:v>45803</c:v>
                </c:pt>
                <c:pt idx="22">
                  <c:v>45810</c:v>
                </c:pt>
                <c:pt idx="23">
                  <c:v>45817</c:v>
                </c:pt>
                <c:pt idx="24">
                  <c:v>45824</c:v>
                </c:pt>
                <c:pt idx="25">
                  <c:v>45831</c:v>
                </c:pt>
                <c:pt idx="26">
                  <c:v>45838</c:v>
                </c:pt>
                <c:pt idx="27">
                  <c:v>45845</c:v>
                </c:pt>
                <c:pt idx="28">
                  <c:v>45852</c:v>
                </c:pt>
                <c:pt idx="29">
                  <c:v>45859</c:v>
                </c:pt>
                <c:pt idx="30">
                  <c:v>45866</c:v>
                </c:pt>
                <c:pt idx="31">
                  <c:v>45873</c:v>
                </c:pt>
                <c:pt idx="32">
                  <c:v>45880</c:v>
                </c:pt>
                <c:pt idx="33">
                  <c:v>45887</c:v>
                </c:pt>
                <c:pt idx="34">
                  <c:v>45894</c:v>
                </c:pt>
                <c:pt idx="35">
                  <c:v>45901</c:v>
                </c:pt>
                <c:pt idx="36">
                  <c:v>45908</c:v>
                </c:pt>
                <c:pt idx="37">
                  <c:v>45915</c:v>
                </c:pt>
                <c:pt idx="38">
                  <c:v>45922</c:v>
                </c:pt>
                <c:pt idx="39">
                  <c:v>45929</c:v>
                </c:pt>
                <c:pt idx="40">
                  <c:v>45936</c:v>
                </c:pt>
                <c:pt idx="41">
                  <c:v>45943</c:v>
                </c:pt>
                <c:pt idx="42">
                  <c:v>45950</c:v>
                </c:pt>
                <c:pt idx="43">
                  <c:v>45957</c:v>
                </c:pt>
                <c:pt idx="44">
                  <c:v>45964</c:v>
                </c:pt>
                <c:pt idx="45">
                  <c:v>45971</c:v>
                </c:pt>
                <c:pt idx="46">
                  <c:v>45978</c:v>
                </c:pt>
                <c:pt idx="47">
                  <c:v>45985</c:v>
                </c:pt>
                <c:pt idx="48">
                  <c:v>45992</c:v>
                </c:pt>
                <c:pt idx="49">
                  <c:v>45999</c:v>
                </c:pt>
                <c:pt idx="50">
                  <c:v>46006</c:v>
                </c:pt>
                <c:pt idx="51">
                  <c:v>46013</c:v>
                </c:pt>
                <c:pt idx="52">
                  <c:v>46020</c:v>
                </c:pt>
              </c:numCache>
            </c:numRef>
          </c:xVal>
          <c:yVal>
            <c:numRef>
              <c:f>Sheet1!$B$2:$B$54</c:f>
            </c:numRef>
          </c:yVal>
          <c:smooth val="0"/>
          <c:extLst>
            <c:ext xmlns:c16="http://schemas.microsoft.com/office/drawing/2014/chart" uri="{C3380CC4-5D6E-409C-BE32-E72D297353CC}">
              <c16:uniqueId val="{00000000-E2E6-45AC-9ACD-708B05680B46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Sheet1!$A$2:$A$54</c:f>
              <c:numCache>
                <c:formatCode>d\-mmm</c:formatCode>
                <c:ptCount val="53"/>
                <c:pt idx="0">
                  <c:v>45656</c:v>
                </c:pt>
                <c:pt idx="1">
                  <c:v>45663</c:v>
                </c:pt>
                <c:pt idx="2">
                  <c:v>45670</c:v>
                </c:pt>
                <c:pt idx="3">
                  <c:v>45677</c:v>
                </c:pt>
                <c:pt idx="4">
                  <c:v>45684</c:v>
                </c:pt>
                <c:pt idx="5">
                  <c:v>45691</c:v>
                </c:pt>
                <c:pt idx="6">
                  <c:v>45698</c:v>
                </c:pt>
                <c:pt idx="7">
                  <c:v>45705</c:v>
                </c:pt>
                <c:pt idx="8">
                  <c:v>45712</c:v>
                </c:pt>
                <c:pt idx="9">
                  <c:v>45719</c:v>
                </c:pt>
                <c:pt idx="10">
                  <c:v>45726</c:v>
                </c:pt>
                <c:pt idx="11">
                  <c:v>45733</c:v>
                </c:pt>
                <c:pt idx="12">
                  <c:v>45740</c:v>
                </c:pt>
                <c:pt idx="13">
                  <c:v>45747</c:v>
                </c:pt>
                <c:pt idx="14">
                  <c:v>45754</c:v>
                </c:pt>
                <c:pt idx="15">
                  <c:v>45761</c:v>
                </c:pt>
                <c:pt idx="16">
                  <c:v>45768</c:v>
                </c:pt>
                <c:pt idx="17">
                  <c:v>45775</c:v>
                </c:pt>
                <c:pt idx="18">
                  <c:v>45782</c:v>
                </c:pt>
                <c:pt idx="19">
                  <c:v>45789</c:v>
                </c:pt>
                <c:pt idx="20">
                  <c:v>45796</c:v>
                </c:pt>
                <c:pt idx="21">
                  <c:v>45803</c:v>
                </c:pt>
                <c:pt idx="22">
                  <c:v>45810</c:v>
                </c:pt>
                <c:pt idx="23">
                  <c:v>45817</c:v>
                </c:pt>
                <c:pt idx="24">
                  <c:v>45824</c:v>
                </c:pt>
                <c:pt idx="25">
                  <c:v>45831</c:v>
                </c:pt>
                <c:pt idx="26">
                  <c:v>45838</c:v>
                </c:pt>
                <c:pt idx="27">
                  <c:v>45845</c:v>
                </c:pt>
                <c:pt idx="28">
                  <c:v>45852</c:v>
                </c:pt>
                <c:pt idx="29">
                  <c:v>45859</c:v>
                </c:pt>
                <c:pt idx="30">
                  <c:v>45866</c:v>
                </c:pt>
                <c:pt idx="31">
                  <c:v>45873</c:v>
                </c:pt>
                <c:pt idx="32">
                  <c:v>45880</c:v>
                </c:pt>
                <c:pt idx="33">
                  <c:v>45887</c:v>
                </c:pt>
                <c:pt idx="34">
                  <c:v>45894</c:v>
                </c:pt>
                <c:pt idx="35">
                  <c:v>45901</c:v>
                </c:pt>
                <c:pt idx="36">
                  <c:v>45908</c:v>
                </c:pt>
                <c:pt idx="37">
                  <c:v>45915</c:v>
                </c:pt>
                <c:pt idx="38">
                  <c:v>45922</c:v>
                </c:pt>
                <c:pt idx="39">
                  <c:v>45929</c:v>
                </c:pt>
                <c:pt idx="40">
                  <c:v>45936</c:v>
                </c:pt>
                <c:pt idx="41">
                  <c:v>45943</c:v>
                </c:pt>
                <c:pt idx="42">
                  <c:v>45950</c:v>
                </c:pt>
                <c:pt idx="43">
                  <c:v>45957</c:v>
                </c:pt>
                <c:pt idx="44">
                  <c:v>45964</c:v>
                </c:pt>
                <c:pt idx="45">
                  <c:v>45971</c:v>
                </c:pt>
                <c:pt idx="46">
                  <c:v>45978</c:v>
                </c:pt>
                <c:pt idx="47">
                  <c:v>45985</c:v>
                </c:pt>
                <c:pt idx="48">
                  <c:v>45992</c:v>
                </c:pt>
                <c:pt idx="49">
                  <c:v>45999</c:v>
                </c:pt>
                <c:pt idx="50">
                  <c:v>46006</c:v>
                </c:pt>
                <c:pt idx="51">
                  <c:v>46013</c:v>
                </c:pt>
                <c:pt idx="52">
                  <c:v>46020</c:v>
                </c:pt>
              </c:numCache>
            </c:numRef>
          </c:xVal>
          <c:yVal>
            <c:numRef>
              <c:f>Sheet1!$C$2:$C$54</c:f>
            </c:numRef>
          </c:yVal>
          <c:smooth val="0"/>
          <c:extLst>
            <c:ext xmlns:c16="http://schemas.microsoft.com/office/drawing/2014/chart" uri="{C3380CC4-5D6E-409C-BE32-E72D297353CC}">
              <c16:uniqueId val="{00000001-E2E6-45AC-9ACD-708B05680B46}"/>
            </c:ext>
          </c:extLst>
        </c:ser>
        <c:ser>
          <c:idx val="4"/>
          <c:order val="4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Sheet1!$A$2:$A$54</c:f>
              <c:numCache>
                <c:formatCode>d\-mmm</c:formatCode>
                <c:ptCount val="53"/>
                <c:pt idx="0">
                  <c:v>45656</c:v>
                </c:pt>
                <c:pt idx="1">
                  <c:v>45663</c:v>
                </c:pt>
                <c:pt idx="2">
                  <c:v>45670</c:v>
                </c:pt>
                <c:pt idx="3">
                  <c:v>45677</c:v>
                </c:pt>
                <c:pt idx="4">
                  <c:v>45684</c:v>
                </c:pt>
                <c:pt idx="5">
                  <c:v>45691</c:v>
                </c:pt>
                <c:pt idx="6">
                  <c:v>45698</c:v>
                </c:pt>
                <c:pt idx="7">
                  <c:v>45705</c:v>
                </c:pt>
                <c:pt idx="8">
                  <c:v>45712</c:v>
                </c:pt>
                <c:pt idx="9">
                  <c:v>45719</c:v>
                </c:pt>
                <c:pt idx="10">
                  <c:v>45726</c:v>
                </c:pt>
                <c:pt idx="11">
                  <c:v>45733</c:v>
                </c:pt>
                <c:pt idx="12">
                  <c:v>45740</c:v>
                </c:pt>
                <c:pt idx="13">
                  <c:v>45747</c:v>
                </c:pt>
                <c:pt idx="14">
                  <c:v>45754</c:v>
                </c:pt>
                <c:pt idx="15">
                  <c:v>45761</c:v>
                </c:pt>
                <c:pt idx="16">
                  <c:v>45768</c:v>
                </c:pt>
                <c:pt idx="17">
                  <c:v>45775</c:v>
                </c:pt>
                <c:pt idx="18">
                  <c:v>45782</c:v>
                </c:pt>
                <c:pt idx="19">
                  <c:v>45789</c:v>
                </c:pt>
                <c:pt idx="20">
                  <c:v>45796</c:v>
                </c:pt>
                <c:pt idx="21">
                  <c:v>45803</c:v>
                </c:pt>
                <c:pt idx="22">
                  <c:v>45810</c:v>
                </c:pt>
                <c:pt idx="23">
                  <c:v>45817</c:v>
                </c:pt>
                <c:pt idx="24">
                  <c:v>45824</c:v>
                </c:pt>
                <c:pt idx="25">
                  <c:v>45831</c:v>
                </c:pt>
                <c:pt idx="26">
                  <c:v>45838</c:v>
                </c:pt>
                <c:pt idx="27">
                  <c:v>45845</c:v>
                </c:pt>
                <c:pt idx="28">
                  <c:v>45852</c:v>
                </c:pt>
                <c:pt idx="29">
                  <c:v>45859</c:v>
                </c:pt>
                <c:pt idx="30">
                  <c:v>45866</c:v>
                </c:pt>
                <c:pt idx="31">
                  <c:v>45873</c:v>
                </c:pt>
                <c:pt idx="32">
                  <c:v>45880</c:v>
                </c:pt>
                <c:pt idx="33">
                  <c:v>45887</c:v>
                </c:pt>
                <c:pt idx="34">
                  <c:v>45894</c:v>
                </c:pt>
                <c:pt idx="35">
                  <c:v>45901</c:v>
                </c:pt>
                <c:pt idx="36">
                  <c:v>45908</c:v>
                </c:pt>
                <c:pt idx="37">
                  <c:v>45915</c:v>
                </c:pt>
                <c:pt idx="38">
                  <c:v>45922</c:v>
                </c:pt>
                <c:pt idx="39">
                  <c:v>45929</c:v>
                </c:pt>
                <c:pt idx="40">
                  <c:v>45936</c:v>
                </c:pt>
                <c:pt idx="41">
                  <c:v>45943</c:v>
                </c:pt>
                <c:pt idx="42">
                  <c:v>45950</c:v>
                </c:pt>
                <c:pt idx="43">
                  <c:v>45957</c:v>
                </c:pt>
                <c:pt idx="44">
                  <c:v>45964</c:v>
                </c:pt>
                <c:pt idx="45">
                  <c:v>45971</c:v>
                </c:pt>
                <c:pt idx="46">
                  <c:v>45978</c:v>
                </c:pt>
                <c:pt idx="47">
                  <c:v>45985</c:v>
                </c:pt>
                <c:pt idx="48">
                  <c:v>45992</c:v>
                </c:pt>
                <c:pt idx="49">
                  <c:v>45999</c:v>
                </c:pt>
                <c:pt idx="50">
                  <c:v>46006</c:v>
                </c:pt>
                <c:pt idx="51">
                  <c:v>46013</c:v>
                </c:pt>
                <c:pt idx="52">
                  <c:v>46020</c:v>
                </c:pt>
              </c:numCache>
            </c:numRef>
          </c:xVal>
          <c:yVal>
            <c:numRef>
              <c:f>Sheet1!$F$2:$F$54</c:f>
              <c:numCache>
                <c:formatCode>"£"#,##0.00</c:formatCode>
                <c:ptCount val="53"/>
                <c:pt idx="0">
                  <c:v>0</c:v>
                </c:pt>
                <c:pt idx="4">
                  <c:v>0</c:v>
                </c:pt>
                <c:pt idx="8">
                  <c:v>0</c:v>
                </c:pt>
                <c:pt idx="13">
                  <c:v>0</c:v>
                </c:pt>
                <c:pt idx="17">
                  <c:v>0</c:v>
                </c:pt>
                <c:pt idx="21">
                  <c:v>0</c:v>
                </c:pt>
                <c:pt idx="25">
                  <c:v>0</c:v>
                </c:pt>
                <c:pt idx="29">
                  <c:v>0</c:v>
                </c:pt>
                <c:pt idx="34">
                  <c:v>0</c:v>
                </c:pt>
                <c:pt idx="38">
                  <c:v>0</c:v>
                </c:pt>
                <c:pt idx="42">
                  <c:v>0</c:v>
                </c:pt>
                <c:pt idx="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E6-45AC-9ACD-708B05680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985256"/>
        <c:axId val="895984176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Sheet1!$A$2:$A$54</c15:sqref>
                        </c15:formulaRef>
                      </c:ext>
                    </c:extLst>
                    <c:numCache>
                      <c:formatCode>d\-mmm</c:formatCode>
                      <c:ptCount val="53"/>
                      <c:pt idx="0">
                        <c:v>45656</c:v>
                      </c:pt>
                      <c:pt idx="1">
                        <c:v>45663</c:v>
                      </c:pt>
                      <c:pt idx="2">
                        <c:v>45670</c:v>
                      </c:pt>
                      <c:pt idx="3">
                        <c:v>45677</c:v>
                      </c:pt>
                      <c:pt idx="4">
                        <c:v>45684</c:v>
                      </c:pt>
                      <c:pt idx="5">
                        <c:v>45691</c:v>
                      </c:pt>
                      <c:pt idx="6">
                        <c:v>45698</c:v>
                      </c:pt>
                      <c:pt idx="7">
                        <c:v>45705</c:v>
                      </c:pt>
                      <c:pt idx="8">
                        <c:v>45712</c:v>
                      </c:pt>
                      <c:pt idx="9">
                        <c:v>45719</c:v>
                      </c:pt>
                      <c:pt idx="10">
                        <c:v>45726</c:v>
                      </c:pt>
                      <c:pt idx="11">
                        <c:v>45733</c:v>
                      </c:pt>
                      <c:pt idx="12">
                        <c:v>45740</c:v>
                      </c:pt>
                      <c:pt idx="13">
                        <c:v>45747</c:v>
                      </c:pt>
                      <c:pt idx="14">
                        <c:v>45754</c:v>
                      </c:pt>
                      <c:pt idx="15">
                        <c:v>45761</c:v>
                      </c:pt>
                      <c:pt idx="16">
                        <c:v>45768</c:v>
                      </c:pt>
                      <c:pt idx="17">
                        <c:v>45775</c:v>
                      </c:pt>
                      <c:pt idx="18">
                        <c:v>45782</c:v>
                      </c:pt>
                      <c:pt idx="19">
                        <c:v>45789</c:v>
                      </c:pt>
                      <c:pt idx="20">
                        <c:v>45796</c:v>
                      </c:pt>
                      <c:pt idx="21">
                        <c:v>45803</c:v>
                      </c:pt>
                      <c:pt idx="22">
                        <c:v>45810</c:v>
                      </c:pt>
                      <c:pt idx="23">
                        <c:v>45817</c:v>
                      </c:pt>
                      <c:pt idx="24">
                        <c:v>45824</c:v>
                      </c:pt>
                      <c:pt idx="25">
                        <c:v>45831</c:v>
                      </c:pt>
                      <c:pt idx="26">
                        <c:v>45838</c:v>
                      </c:pt>
                      <c:pt idx="27">
                        <c:v>45845</c:v>
                      </c:pt>
                      <c:pt idx="28">
                        <c:v>45852</c:v>
                      </c:pt>
                      <c:pt idx="29">
                        <c:v>45859</c:v>
                      </c:pt>
                      <c:pt idx="30">
                        <c:v>45866</c:v>
                      </c:pt>
                      <c:pt idx="31">
                        <c:v>45873</c:v>
                      </c:pt>
                      <c:pt idx="32">
                        <c:v>45880</c:v>
                      </c:pt>
                      <c:pt idx="33">
                        <c:v>45887</c:v>
                      </c:pt>
                      <c:pt idx="34">
                        <c:v>45894</c:v>
                      </c:pt>
                      <c:pt idx="35">
                        <c:v>45901</c:v>
                      </c:pt>
                      <c:pt idx="36">
                        <c:v>45908</c:v>
                      </c:pt>
                      <c:pt idx="37">
                        <c:v>45915</c:v>
                      </c:pt>
                      <c:pt idx="38">
                        <c:v>45922</c:v>
                      </c:pt>
                      <c:pt idx="39">
                        <c:v>45929</c:v>
                      </c:pt>
                      <c:pt idx="40">
                        <c:v>45936</c:v>
                      </c:pt>
                      <c:pt idx="41">
                        <c:v>45943</c:v>
                      </c:pt>
                      <c:pt idx="42">
                        <c:v>45950</c:v>
                      </c:pt>
                      <c:pt idx="43">
                        <c:v>45957</c:v>
                      </c:pt>
                      <c:pt idx="44">
                        <c:v>45964</c:v>
                      </c:pt>
                      <c:pt idx="45">
                        <c:v>45971</c:v>
                      </c:pt>
                      <c:pt idx="46">
                        <c:v>45978</c:v>
                      </c:pt>
                      <c:pt idx="47">
                        <c:v>45985</c:v>
                      </c:pt>
                      <c:pt idx="48">
                        <c:v>45992</c:v>
                      </c:pt>
                      <c:pt idx="49">
                        <c:v>45999</c:v>
                      </c:pt>
                      <c:pt idx="50">
                        <c:v>46006</c:v>
                      </c:pt>
                      <c:pt idx="51">
                        <c:v>46013</c:v>
                      </c:pt>
                      <c:pt idx="52">
                        <c:v>46020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Sheet1!$D$2:$D$54</c15:sqref>
                        </c15:formulaRef>
                      </c:ext>
                    </c:extLst>
                    <c:numCache>
                      <c:formatCode>"£"#,##0.00</c:formatCode>
                      <c:ptCount val="53"/>
                      <c:pt idx="0">
                        <c:v>0</c:v>
                      </c:pt>
                      <c:pt idx="7">
                        <c:v>0</c:v>
                      </c:pt>
                      <c:pt idx="13">
                        <c:v>0</c:v>
                      </c:pt>
                      <c:pt idx="21">
                        <c:v>0</c:v>
                      </c:pt>
                      <c:pt idx="34">
                        <c:v>0</c:v>
                      </c:pt>
                      <c:pt idx="41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E2E6-45AC-9ACD-708B05680B46}"/>
                  </c:ext>
                </c:extLst>
              </c15:ser>
            </c15:filteredScatterSeries>
            <c15:filteredScatterSeries>
              <c15:ser>
                <c:idx val="3"/>
                <c:order val="3"/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Sheet1!$A$2:$A$54</c15:sqref>
                        </c15:formulaRef>
                      </c:ext>
                    </c:extLst>
                    <c:numCache>
                      <c:formatCode>d\-mmm</c:formatCode>
                      <c:ptCount val="53"/>
                      <c:pt idx="0">
                        <c:v>45656</c:v>
                      </c:pt>
                      <c:pt idx="1">
                        <c:v>45663</c:v>
                      </c:pt>
                      <c:pt idx="2">
                        <c:v>45670</c:v>
                      </c:pt>
                      <c:pt idx="3">
                        <c:v>45677</c:v>
                      </c:pt>
                      <c:pt idx="4">
                        <c:v>45684</c:v>
                      </c:pt>
                      <c:pt idx="5">
                        <c:v>45691</c:v>
                      </c:pt>
                      <c:pt idx="6">
                        <c:v>45698</c:v>
                      </c:pt>
                      <c:pt idx="7">
                        <c:v>45705</c:v>
                      </c:pt>
                      <c:pt idx="8">
                        <c:v>45712</c:v>
                      </c:pt>
                      <c:pt idx="9">
                        <c:v>45719</c:v>
                      </c:pt>
                      <c:pt idx="10">
                        <c:v>45726</c:v>
                      </c:pt>
                      <c:pt idx="11">
                        <c:v>45733</c:v>
                      </c:pt>
                      <c:pt idx="12">
                        <c:v>45740</c:v>
                      </c:pt>
                      <c:pt idx="13">
                        <c:v>45747</c:v>
                      </c:pt>
                      <c:pt idx="14">
                        <c:v>45754</c:v>
                      </c:pt>
                      <c:pt idx="15">
                        <c:v>45761</c:v>
                      </c:pt>
                      <c:pt idx="16">
                        <c:v>45768</c:v>
                      </c:pt>
                      <c:pt idx="17">
                        <c:v>45775</c:v>
                      </c:pt>
                      <c:pt idx="18">
                        <c:v>45782</c:v>
                      </c:pt>
                      <c:pt idx="19">
                        <c:v>45789</c:v>
                      </c:pt>
                      <c:pt idx="20">
                        <c:v>45796</c:v>
                      </c:pt>
                      <c:pt idx="21">
                        <c:v>45803</c:v>
                      </c:pt>
                      <c:pt idx="22">
                        <c:v>45810</c:v>
                      </c:pt>
                      <c:pt idx="23">
                        <c:v>45817</c:v>
                      </c:pt>
                      <c:pt idx="24">
                        <c:v>45824</c:v>
                      </c:pt>
                      <c:pt idx="25">
                        <c:v>45831</c:v>
                      </c:pt>
                      <c:pt idx="26">
                        <c:v>45838</c:v>
                      </c:pt>
                      <c:pt idx="27">
                        <c:v>45845</c:v>
                      </c:pt>
                      <c:pt idx="28">
                        <c:v>45852</c:v>
                      </c:pt>
                      <c:pt idx="29">
                        <c:v>45859</c:v>
                      </c:pt>
                      <c:pt idx="30">
                        <c:v>45866</c:v>
                      </c:pt>
                      <c:pt idx="31">
                        <c:v>45873</c:v>
                      </c:pt>
                      <c:pt idx="32">
                        <c:v>45880</c:v>
                      </c:pt>
                      <c:pt idx="33">
                        <c:v>45887</c:v>
                      </c:pt>
                      <c:pt idx="34">
                        <c:v>45894</c:v>
                      </c:pt>
                      <c:pt idx="35">
                        <c:v>45901</c:v>
                      </c:pt>
                      <c:pt idx="36">
                        <c:v>45908</c:v>
                      </c:pt>
                      <c:pt idx="37">
                        <c:v>45915</c:v>
                      </c:pt>
                      <c:pt idx="38">
                        <c:v>45922</c:v>
                      </c:pt>
                      <c:pt idx="39">
                        <c:v>45929</c:v>
                      </c:pt>
                      <c:pt idx="40">
                        <c:v>45936</c:v>
                      </c:pt>
                      <c:pt idx="41">
                        <c:v>45943</c:v>
                      </c:pt>
                      <c:pt idx="42">
                        <c:v>45950</c:v>
                      </c:pt>
                      <c:pt idx="43">
                        <c:v>45957</c:v>
                      </c:pt>
                      <c:pt idx="44">
                        <c:v>45964</c:v>
                      </c:pt>
                      <c:pt idx="45">
                        <c:v>45971</c:v>
                      </c:pt>
                      <c:pt idx="46">
                        <c:v>45978</c:v>
                      </c:pt>
                      <c:pt idx="47">
                        <c:v>45985</c:v>
                      </c:pt>
                      <c:pt idx="48">
                        <c:v>45992</c:v>
                      </c:pt>
                      <c:pt idx="49">
                        <c:v>45999</c:v>
                      </c:pt>
                      <c:pt idx="50">
                        <c:v>46006</c:v>
                      </c:pt>
                      <c:pt idx="51">
                        <c:v>46013</c:v>
                      </c:pt>
                      <c:pt idx="52">
                        <c:v>46020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Sheet1!$E$2:$E$54</c15:sqref>
                        </c15:formulaRef>
                      </c:ext>
                    </c:extLst>
                    <c:numCache>
                      <c:formatCode>0.00%</c:formatCode>
                      <c:ptCount val="53"/>
                      <c:pt idx="0">
                        <c:v>0</c:v>
                      </c:pt>
                      <c:pt idx="4">
                        <c:v>0</c:v>
                      </c:pt>
                      <c:pt idx="8">
                        <c:v>0</c:v>
                      </c:pt>
                      <c:pt idx="13">
                        <c:v>0</c:v>
                      </c:pt>
                      <c:pt idx="17">
                        <c:v>0</c:v>
                      </c:pt>
                      <c:pt idx="21">
                        <c:v>0</c:v>
                      </c:pt>
                      <c:pt idx="25">
                        <c:v>0</c:v>
                      </c:pt>
                      <c:pt idx="29">
                        <c:v>0</c:v>
                      </c:pt>
                      <c:pt idx="34">
                        <c:v>0</c:v>
                      </c:pt>
                      <c:pt idx="38">
                        <c:v>0</c:v>
                      </c:pt>
                      <c:pt idx="42">
                        <c:v>0</c:v>
                      </c:pt>
                      <c:pt idx="47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2E6-45AC-9ACD-708B05680B46}"/>
                  </c:ext>
                </c:extLst>
              </c15:ser>
            </c15:filteredScatterSeries>
          </c:ext>
        </c:extLst>
      </c:scatterChart>
      <c:valAx>
        <c:axId val="895985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984176"/>
        <c:crosses val="autoZero"/>
        <c:crossBetween val="midCat"/>
      </c:valAx>
      <c:valAx>
        <c:axId val="89598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9852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Label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Sheet1!$A$2:$A$54</c:f>
              <c:numCache>
                <c:formatCode>d\-mmm</c:formatCode>
                <c:ptCount val="53"/>
                <c:pt idx="0">
                  <c:v>45656</c:v>
                </c:pt>
                <c:pt idx="1">
                  <c:v>45663</c:v>
                </c:pt>
                <c:pt idx="2">
                  <c:v>45670</c:v>
                </c:pt>
                <c:pt idx="3">
                  <c:v>45677</c:v>
                </c:pt>
                <c:pt idx="4">
                  <c:v>45684</c:v>
                </c:pt>
                <c:pt idx="5">
                  <c:v>45691</c:v>
                </c:pt>
                <c:pt idx="6">
                  <c:v>45698</c:v>
                </c:pt>
                <c:pt idx="7">
                  <c:v>45705</c:v>
                </c:pt>
                <c:pt idx="8">
                  <c:v>45712</c:v>
                </c:pt>
                <c:pt idx="9">
                  <c:v>45719</c:v>
                </c:pt>
                <c:pt idx="10">
                  <c:v>45726</c:v>
                </c:pt>
                <c:pt idx="11">
                  <c:v>45733</c:v>
                </c:pt>
                <c:pt idx="12">
                  <c:v>45740</c:v>
                </c:pt>
                <c:pt idx="13">
                  <c:v>45747</c:v>
                </c:pt>
                <c:pt idx="14">
                  <c:v>45754</c:v>
                </c:pt>
                <c:pt idx="15">
                  <c:v>45761</c:v>
                </c:pt>
                <c:pt idx="16">
                  <c:v>45768</c:v>
                </c:pt>
                <c:pt idx="17">
                  <c:v>45775</c:v>
                </c:pt>
                <c:pt idx="18">
                  <c:v>45782</c:v>
                </c:pt>
                <c:pt idx="19">
                  <c:v>45789</c:v>
                </c:pt>
                <c:pt idx="20">
                  <c:v>45796</c:v>
                </c:pt>
                <c:pt idx="21">
                  <c:v>45803</c:v>
                </c:pt>
                <c:pt idx="22">
                  <c:v>45810</c:v>
                </c:pt>
                <c:pt idx="23">
                  <c:v>45817</c:v>
                </c:pt>
                <c:pt idx="24">
                  <c:v>45824</c:v>
                </c:pt>
                <c:pt idx="25">
                  <c:v>45831</c:v>
                </c:pt>
                <c:pt idx="26">
                  <c:v>45838</c:v>
                </c:pt>
                <c:pt idx="27">
                  <c:v>45845</c:v>
                </c:pt>
                <c:pt idx="28">
                  <c:v>45852</c:v>
                </c:pt>
                <c:pt idx="29">
                  <c:v>45859</c:v>
                </c:pt>
                <c:pt idx="30">
                  <c:v>45866</c:v>
                </c:pt>
                <c:pt idx="31">
                  <c:v>45873</c:v>
                </c:pt>
                <c:pt idx="32">
                  <c:v>45880</c:v>
                </c:pt>
                <c:pt idx="33">
                  <c:v>45887</c:v>
                </c:pt>
                <c:pt idx="34">
                  <c:v>45894</c:v>
                </c:pt>
                <c:pt idx="35">
                  <c:v>45901</c:v>
                </c:pt>
                <c:pt idx="36">
                  <c:v>45908</c:v>
                </c:pt>
                <c:pt idx="37">
                  <c:v>45915</c:v>
                </c:pt>
                <c:pt idx="38">
                  <c:v>45922</c:v>
                </c:pt>
                <c:pt idx="39">
                  <c:v>45929</c:v>
                </c:pt>
                <c:pt idx="40">
                  <c:v>45936</c:v>
                </c:pt>
                <c:pt idx="41">
                  <c:v>45943</c:v>
                </c:pt>
                <c:pt idx="42">
                  <c:v>45950</c:v>
                </c:pt>
                <c:pt idx="43">
                  <c:v>45957</c:v>
                </c:pt>
                <c:pt idx="44">
                  <c:v>45964</c:v>
                </c:pt>
                <c:pt idx="45">
                  <c:v>45971</c:v>
                </c:pt>
                <c:pt idx="46">
                  <c:v>45978</c:v>
                </c:pt>
                <c:pt idx="47">
                  <c:v>45985</c:v>
                </c:pt>
                <c:pt idx="48">
                  <c:v>45992</c:v>
                </c:pt>
                <c:pt idx="49">
                  <c:v>45999</c:v>
                </c:pt>
                <c:pt idx="50">
                  <c:v>46006</c:v>
                </c:pt>
                <c:pt idx="51">
                  <c:v>46013</c:v>
                </c:pt>
                <c:pt idx="52">
                  <c:v>46020</c:v>
                </c:pt>
              </c:numCache>
            </c:numRef>
          </c:xVal>
          <c:yVal>
            <c:numRef>
              <c:f>Sheet1!$B$2:$B$54</c:f>
            </c:numRef>
          </c:yVal>
          <c:smooth val="0"/>
          <c:extLst>
            <c:ext xmlns:c16="http://schemas.microsoft.com/office/drawing/2014/chart" uri="{C3380CC4-5D6E-409C-BE32-E72D297353CC}">
              <c16:uniqueId val="{00000000-608C-48DC-ACDC-ED9DDBD5FD0A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Position A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Sheet1!$A$2:$A$54</c:f>
              <c:numCache>
                <c:formatCode>d\-mmm</c:formatCode>
                <c:ptCount val="53"/>
                <c:pt idx="0">
                  <c:v>45656</c:v>
                </c:pt>
                <c:pt idx="1">
                  <c:v>45663</c:v>
                </c:pt>
                <c:pt idx="2">
                  <c:v>45670</c:v>
                </c:pt>
                <c:pt idx="3">
                  <c:v>45677</c:v>
                </c:pt>
                <c:pt idx="4">
                  <c:v>45684</c:v>
                </c:pt>
                <c:pt idx="5">
                  <c:v>45691</c:v>
                </c:pt>
                <c:pt idx="6">
                  <c:v>45698</c:v>
                </c:pt>
                <c:pt idx="7">
                  <c:v>45705</c:v>
                </c:pt>
                <c:pt idx="8">
                  <c:v>45712</c:v>
                </c:pt>
                <c:pt idx="9">
                  <c:v>45719</c:v>
                </c:pt>
                <c:pt idx="10">
                  <c:v>45726</c:v>
                </c:pt>
                <c:pt idx="11">
                  <c:v>45733</c:v>
                </c:pt>
                <c:pt idx="12">
                  <c:v>45740</c:v>
                </c:pt>
                <c:pt idx="13">
                  <c:v>45747</c:v>
                </c:pt>
                <c:pt idx="14">
                  <c:v>45754</c:v>
                </c:pt>
                <c:pt idx="15">
                  <c:v>45761</c:v>
                </c:pt>
                <c:pt idx="16">
                  <c:v>45768</c:v>
                </c:pt>
                <c:pt idx="17">
                  <c:v>45775</c:v>
                </c:pt>
                <c:pt idx="18">
                  <c:v>45782</c:v>
                </c:pt>
                <c:pt idx="19">
                  <c:v>45789</c:v>
                </c:pt>
                <c:pt idx="20">
                  <c:v>45796</c:v>
                </c:pt>
                <c:pt idx="21">
                  <c:v>45803</c:v>
                </c:pt>
                <c:pt idx="22">
                  <c:v>45810</c:v>
                </c:pt>
                <c:pt idx="23">
                  <c:v>45817</c:v>
                </c:pt>
                <c:pt idx="24">
                  <c:v>45824</c:v>
                </c:pt>
                <c:pt idx="25">
                  <c:v>45831</c:v>
                </c:pt>
                <c:pt idx="26">
                  <c:v>45838</c:v>
                </c:pt>
                <c:pt idx="27">
                  <c:v>45845</c:v>
                </c:pt>
                <c:pt idx="28">
                  <c:v>45852</c:v>
                </c:pt>
                <c:pt idx="29">
                  <c:v>45859</c:v>
                </c:pt>
                <c:pt idx="30">
                  <c:v>45866</c:v>
                </c:pt>
                <c:pt idx="31">
                  <c:v>45873</c:v>
                </c:pt>
                <c:pt idx="32">
                  <c:v>45880</c:v>
                </c:pt>
                <c:pt idx="33">
                  <c:v>45887</c:v>
                </c:pt>
                <c:pt idx="34">
                  <c:v>45894</c:v>
                </c:pt>
                <c:pt idx="35">
                  <c:v>45901</c:v>
                </c:pt>
                <c:pt idx="36">
                  <c:v>45908</c:v>
                </c:pt>
                <c:pt idx="37">
                  <c:v>45915</c:v>
                </c:pt>
                <c:pt idx="38">
                  <c:v>45922</c:v>
                </c:pt>
                <c:pt idx="39">
                  <c:v>45929</c:v>
                </c:pt>
                <c:pt idx="40">
                  <c:v>45936</c:v>
                </c:pt>
                <c:pt idx="41">
                  <c:v>45943</c:v>
                </c:pt>
                <c:pt idx="42">
                  <c:v>45950</c:v>
                </c:pt>
                <c:pt idx="43">
                  <c:v>45957</c:v>
                </c:pt>
                <c:pt idx="44">
                  <c:v>45964</c:v>
                </c:pt>
                <c:pt idx="45">
                  <c:v>45971</c:v>
                </c:pt>
                <c:pt idx="46">
                  <c:v>45978</c:v>
                </c:pt>
                <c:pt idx="47">
                  <c:v>45985</c:v>
                </c:pt>
                <c:pt idx="48">
                  <c:v>45992</c:v>
                </c:pt>
                <c:pt idx="49">
                  <c:v>45999</c:v>
                </c:pt>
                <c:pt idx="50">
                  <c:v>46006</c:v>
                </c:pt>
                <c:pt idx="51">
                  <c:v>46013</c:v>
                </c:pt>
                <c:pt idx="52">
                  <c:v>46020</c:v>
                </c:pt>
              </c:numCache>
            </c:numRef>
          </c:xVal>
          <c:yVal>
            <c:numRef>
              <c:f>Sheet1!$C$2:$C$54</c:f>
            </c:numRef>
          </c:yVal>
          <c:smooth val="0"/>
          <c:extLst>
            <c:ext xmlns:c16="http://schemas.microsoft.com/office/drawing/2014/chart" uri="{C3380CC4-5D6E-409C-BE32-E72D297353CC}">
              <c16:uniqueId val="{00000001-608C-48DC-ACDC-ED9DDBD5FD0A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Option 1 - Two payments per term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Sheet1!$A$2:$A$54</c:f>
              <c:numCache>
                <c:formatCode>d\-mmm</c:formatCode>
                <c:ptCount val="53"/>
                <c:pt idx="0">
                  <c:v>45656</c:v>
                </c:pt>
                <c:pt idx="1">
                  <c:v>45663</c:v>
                </c:pt>
                <c:pt idx="2">
                  <c:v>45670</c:v>
                </c:pt>
                <c:pt idx="3">
                  <c:v>45677</c:v>
                </c:pt>
                <c:pt idx="4">
                  <c:v>45684</c:v>
                </c:pt>
                <c:pt idx="5">
                  <c:v>45691</c:v>
                </c:pt>
                <c:pt idx="6">
                  <c:v>45698</c:v>
                </c:pt>
                <c:pt idx="7">
                  <c:v>45705</c:v>
                </c:pt>
                <c:pt idx="8">
                  <c:v>45712</c:v>
                </c:pt>
                <c:pt idx="9">
                  <c:v>45719</c:v>
                </c:pt>
                <c:pt idx="10">
                  <c:v>45726</c:v>
                </c:pt>
                <c:pt idx="11">
                  <c:v>45733</c:v>
                </c:pt>
                <c:pt idx="12">
                  <c:v>45740</c:v>
                </c:pt>
                <c:pt idx="13">
                  <c:v>45747</c:v>
                </c:pt>
                <c:pt idx="14">
                  <c:v>45754</c:v>
                </c:pt>
                <c:pt idx="15">
                  <c:v>45761</c:v>
                </c:pt>
                <c:pt idx="16">
                  <c:v>45768</c:v>
                </c:pt>
                <c:pt idx="17">
                  <c:v>45775</c:v>
                </c:pt>
                <c:pt idx="18">
                  <c:v>45782</c:v>
                </c:pt>
                <c:pt idx="19">
                  <c:v>45789</c:v>
                </c:pt>
                <c:pt idx="20">
                  <c:v>45796</c:v>
                </c:pt>
                <c:pt idx="21">
                  <c:v>45803</c:v>
                </c:pt>
                <c:pt idx="22">
                  <c:v>45810</c:v>
                </c:pt>
                <c:pt idx="23">
                  <c:v>45817</c:v>
                </c:pt>
                <c:pt idx="24">
                  <c:v>45824</c:v>
                </c:pt>
                <c:pt idx="25">
                  <c:v>45831</c:v>
                </c:pt>
                <c:pt idx="26">
                  <c:v>45838</c:v>
                </c:pt>
                <c:pt idx="27">
                  <c:v>45845</c:v>
                </c:pt>
                <c:pt idx="28">
                  <c:v>45852</c:v>
                </c:pt>
                <c:pt idx="29">
                  <c:v>45859</c:v>
                </c:pt>
                <c:pt idx="30">
                  <c:v>45866</c:v>
                </c:pt>
                <c:pt idx="31">
                  <c:v>45873</c:v>
                </c:pt>
                <c:pt idx="32">
                  <c:v>45880</c:v>
                </c:pt>
                <c:pt idx="33">
                  <c:v>45887</c:v>
                </c:pt>
                <c:pt idx="34">
                  <c:v>45894</c:v>
                </c:pt>
                <c:pt idx="35">
                  <c:v>45901</c:v>
                </c:pt>
                <c:pt idx="36">
                  <c:v>45908</c:v>
                </c:pt>
                <c:pt idx="37">
                  <c:v>45915</c:v>
                </c:pt>
                <c:pt idx="38">
                  <c:v>45922</c:v>
                </c:pt>
                <c:pt idx="39">
                  <c:v>45929</c:v>
                </c:pt>
                <c:pt idx="40">
                  <c:v>45936</c:v>
                </c:pt>
                <c:pt idx="41">
                  <c:v>45943</c:v>
                </c:pt>
                <c:pt idx="42">
                  <c:v>45950</c:v>
                </c:pt>
                <c:pt idx="43">
                  <c:v>45957</c:v>
                </c:pt>
                <c:pt idx="44">
                  <c:v>45964</c:v>
                </c:pt>
                <c:pt idx="45">
                  <c:v>45971</c:v>
                </c:pt>
                <c:pt idx="46">
                  <c:v>45978</c:v>
                </c:pt>
                <c:pt idx="47">
                  <c:v>45985</c:v>
                </c:pt>
                <c:pt idx="48">
                  <c:v>45992</c:v>
                </c:pt>
                <c:pt idx="49">
                  <c:v>45999</c:v>
                </c:pt>
                <c:pt idx="50">
                  <c:v>46006</c:v>
                </c:pt>
                <c:pt idx="51">
                  <c:v>46013</c:v>
                </c:pt>
                <c:pt idx="52">
                  <c:v>46020</c:v>
                </c:pt>
              </c:numCache>
            </c:numRef>
          </c:xVal>
          <c:yVal>
            <c:numRef>
              <c:f>Sheet1!$D$2:$D$54</c:f>
              <c:numCache>
                <c:formatCode>"£"#,##0.00</c:formatCode>
                <c:ptCount val="53"/>
                <c:pt idx="0">
                  <c:v>0</c:v>
                </c:pt>
                <c:pt idx="7">
                  <c:v>0</c:v>
                </c:pt>
                <c:pt idx="13">
                  <c:v>0</c:v>
                </c:pt>
                <c:pt idx="21">
                  <c:v>0</c:v>
                </c:pt>
                <c:pt idx="34">
                  <c:v>0</c:v>
                </c:pt>
                <c:pt idx="4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8C-48DC-ACDC-ED9DDBD5F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8769080"/>
        <c:axId val="898770160"/>
      </c:scatterChart>
      <c:valAx>
        <c:axId val="898769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770160"/>
        <c:crosses val="autoZero"/>
        <c:crossBetween val="midCat"/>
      </c:valAx>
      <c:valAx>
        <c:axId val="89877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769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Option 2 - Monthly payments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914278379705608E-2"/>
          <c:y val="0.2648929663608563"/>
          <c:w val="0.92337517638614031"/>
          <c:h val="0.62380264393556306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Sheet1!$A$2:$A$54</c:f>
              <c:numCache>
                <c:formatCode>d\-mmm</c:formatCode>
                <c:ptCount val="53"/>
                <c:pt idx="0">
                  <c:v>45656</c:v>
                </c:pt>
                <c:pt idx="1">
                  <c:v>45663</c:v>
                </c:pt>
                <c:pt idx="2">
                  <c:v>45670</c:v>
                </c:pt>
                <c:pt idx="3">
                  <c:v>45677</c:v>
                </c:pt>
                <c:pt idx="4">
                  <c:v>45684</c:v>
                </c:pt>
                <c:pt idx="5">
                  <c:v>45691</c:v>
                </c:pt>
                <c:pt idx="6">
                  <c:v>45698</c:v>
                </c:pt>
                <c:pt idx="7">
                  <c:v>45705</c:v>
                </c:pt>
                <c:pt idx="8">
                  <c:v>45712</c:v>
                </c:pt>
                <c:pt idx="9">
                  <c:v>45719</c:v>
                </c:pt>
                <c:pt idx="10">
                  <c:v>45726</c:v>
                </c:pt>
                <c:pt idx="11">
                  <c:v>45733</c:v>
                </c:pt>
                <c:pt idx="12">
                  <c:v>45740</c:v>
                </c:pt>
                <c:pt idx="13">
                  <c:v>45747</c:v>
                </c:pt>
                <c:pt idx="14">
                  <c:v>45754</c:v>
                </c:pt>
                <c:pt idx="15">
                  <c:v>45761</c:v>
                </c:pt>
                <c:pt idx="16">
                  <c:v>45768</c:v>
                </c:pt>
                <c:pt idx="17">
                  <c:v>45775</c:v>
                </c:pt>
                <c:pt idx="18">
                  <c:v>45782</c:v>
                </c:pt>
                <c:pt idx="19">
                  <c:v>45789</c:v>
                </c:pt>
                <c:pt idx="20">
                  <c:v>45796</c:v>
                </c:pt>
                <c:pt idx="21">
                  <c:v>45803</c:v>
                </c:pt>
                <c:pt idx="22">
                  <c:v>45810</c:v>
                </c:pt>
                <c:pt idx="23">
                  <c:v>45817</c:v>
                </c:pt>
                <c:pt idx="24">
                  <c:v>45824</c:v>
                </c:pt>
                <c:pt idx="25">
                  <c:v>45831</c:v>
                </c:pt>
                <c:pt idx="26">
                  <c:v>45838</c:v>
                </c:pt>
                <c:pt idx="27">
                  <c:v>45845</c:v>
                </c:pt>
                <c:pt idx="28">
                  <c:v>45852</c:v>
                </c:pt>
                <c:pt idx="29">
                  <c:v>45859</c:v>
                </c:pt>
                <c:pt idx="30">
                  <c:v>45866</c:v>
                </c:pt>
                <c:pt idx="31">
                  <c:v>45873</c:v>
                </c:pt>
                <c:pt idx="32">
                  <c:v>45880</c:v>
                </c:pt>
                <c:pt idx="33">
                  <c:v>45887</c:v>
                </c:pt>
                <c:pt idx="34">
                  <c:v>45894</c:v>
                </c:pt>
                <c:pt idx="35">
                  <c:v>45901</c:v>
                </c:pt>
                <c:pt idx="36">
                  <c:v>45908</c:v>
                </c:pt>
                <c:pt idx="37">
                  <c:v>45915</c:v>
                </c:pt>
                <c:pt idx="38">
                  <c:v>45922</c:v>
                </c:pt>
                <c:pt idx="39">
                  <c:v>45929</c:v>
                </c:pt>
                <c:pt idx="40">
                  <c:v>45936</c:v>
                </c:pt>
                <c:pt idx="41">
                  <c:v>45943</c:v>
                </c:pt>
                <c:pt idx="42">
                  <c:v>45950</c:v>
                </c:pt>
                <c:pt idx="43">
                  <c:v>45957</c:v>
                </c:pt>
                <c:pt idx="44">
                  <c:v>45964</c:v>
                </c:pt>
                <c:pt idx="45">
                  <c:v>45971</c:v>
                </c:pt>
                <c:pt idx="46">
                  <c:v>45978</c:v>
                </c:pt>
                <c:pt idx="47">
                  <c:v>45985</c:v>
                </c:pt>
                <c:pt idx="48">
                  <c:v>45992</c:v>
                </c:pt>
                <c:pt idx="49">
                  <c:v>45999</c:v>
                </c:pt>
                <c:pt idx="50">
                  <c:v>46006</c:v>
                </c:pt>
                <c:pt idx="51">
                  <c:v>46013</c:v>
                </c:pt>
                <c:pt idx="52">
                  <c:v>46020</c:v>
                </c:pt>
              </c:numCache>
            </c:numRef>
          </c:xVal>
          <c:yVal>
            <c:numRef>
              <c:f>Sheet1!$B$2:$B$54</c:f>
            </c:numRef>
          </c:yVal>
          <c:smooth val="0"/>
          <c:extLst>
            <c:ext xmlns:c16="http://schemas.microsoft.com/office/drawing/2014/chart" uri="{C3380CC4-5D6E-409C-BE32-E72D297353CC}">
              <c16:uniqueId val="{00000000-3441-4DA0-8E95-3634080EA040}"/>
            </c:ext>
          </c:extLst>
        </c:ser>
        <c:ser>
          <c:idx val="1"/>
          <c:order val="1"/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Sheet1!$A$2:$A$54</c:f>
              <c:numCache>
                <c:formatCode>d\-mmm</c:formatCode>
                <c:ptCount val="53"/>
                <c:pt idx="0">
                  <c:v>45656</c:v>
                </c:pt>
                <c:pt idx="1">
                  <c:v>45663</c:v>
                </c:pt>
                <c:pt idx="2">
                  <c:v>45670</c:v>
                </c:pt>
                <c:pt idx="3">
                  <c:v>45677</c:v>
                </c:pt>
                <c:pt idx="4">
                  <c:v>45684</c:v>
                </c:pt>
                <c:pt idx="5">
                  <c:v>45691</c:v>
                </c:pt>
                <c:pt idx="6">
                  <c:v>45698</c:v>
                </c:pt>
                <c:pt idx="7">
                  <c:v>45705</c:v>
                </c:pt>
                <c:pt idx="8">
                  <c:v>45712</c:v>
                </c:pt>
                <c:pt idx="9">
                  <c:v>45719</c:v>
                </c:pt>
                <c:pt idx="10">
                  <c:v>45726</c:v>
                </c:pt>
                <c:pt idx="11">
                  <c:v>45733</c:v>
                </c:pt>
                <c:pt idx="12">
                  <c:v>45740</c:v>
                </c:pt>
                <c:pt idx="13">
                  <c:v>45747</c:v>
                </c:pt>
                <c:pt idx="14">
                  <c:v>45754</c:v>
                </c:pt>
                <c:pt idx="15">
                  <c:v>45761</c:v>
                </c:pt>
                <c:pt idx="16">
                  <c:v>45768</c:v>
                </c:pt>
                <c:pt idx="17">
                  <c:v>45775</c:v>
                </c:pt>
                <c:pt idx="18">
                  <c:v>45782</c:v>
                </c:pt>
                <c:pt idx="19">
                  <c:v>45789</c:v>
                </c:pt>
                <c:pt idx="20">
                  <c:v>45796</c:v>
                </c:pt>
                <c:pt idx="21">
                  <c:v>45803</c:v>
                </c:pt>
                <c:pt idx="22">
                  <c:v>45810</c:v>
                </c:pt>
                <c:pt idx="23">
                  <c:v>45817</c:v>
                </c:pt>
                <c:pt idx="24">
                  <c:v>45824</c:v>
                </c:pt>
                <c:pt idx="25">
                  <c:v>45831</c:v>
                </c:pt>
                <c:pt idx="26">
                  <c:v>45838</c:v>
                </c:pt>
                <c:pt idx="27">
                  <c:v>45845</c:v>
                </c:pt>
                <c:pt idx="28">
                  <c:v>45852</c:v>
                </c:pt>
                <c:pt idx="29">
                  <c:v>45859</c:v>
                </c:pt>
                <c:pt idx="30">
                  <c:v>45866</c:v>
                </c:pt>
                <c:pt idx="31">
                  <c:v>45873</c:v>
                </c:pt>
                <c:pt idx="32">
                  <c:v>45880</c:v>
                </c:pt>
                <c:pt idx="33">
                  <c:v>45887</c:v>
                </c:pt>
                <c:pt idx="34">
                  <c:v>45894</c:v>
                </c:pt>
                <c:pt idx="35">
                  <c:v>45901</c:v>
                </c:pt>
                <c:pt idx="36">
                  <c:v>45908</c:v>
                </c:pt>
                <c:pt idx="37">
                  <c:v>45915</c:v>
                </c:pt>
                <c:pt idx="38">
                  <c:v>45922</c:v>
                </c:pt>
                <c:pt idx="39">
                  <c:v>45929</c:v>
                </c:pt>
                <c:pt idx="40">
                  <c:v>45936</c:v>
                </c:pt>
                <c:pt idx="41">
                  <c:v>45943</c:v>
                </c:pt>
                <c:pt idx="42">
                  <c:v>45950</c:v>
                </c:pt>
                <c:pt idx="43">
                  <c:v>45957</c:v>
                </c:pt>
                <c:pt idx="44">
                  <c:v>45964</c:v>
                </c:pt>
                <c:pt idx="45">
                  <c:v>45971</c:v>
                </c:pt>
                <c:pt idx="46">
                  <c:v>45978</c:v>
                </c:pt>
                <c:pt idx="47">
                  <c:v>45985</c:v>
                </c:pt>
                <c:pt idx="48">
                  <c:v>45992</c:v>
                </c:pt>
                <c:pt idx="49">
                  <c:v>45999</c:v>
                </c:pt>
                <c:pt idx="50">
                  <c:v>46006</c:v>
                </c:pt>
                <c:pt idx="51">
                  <c:v>46013</c:v>
                </c:pt>
                <c:pt idx="52">
                  <c:v>46020</c:v>
                </c:pt>
              </c:numCache>
            </c:numRef>
          </c:xVal>
          <c:yVal>
            <c:numRef>
              <c:f>Sheet1!$C$2:$C$54</c:f>
            </c:numRef>
          </c:yVal>
          <c:smooth val="0"/>
          <c:extLst>
            <c:ext xmlns:c16="http://schemas.microsoft.com/office/drawing/2014/chart" uri="{C3380CC4-5D6E-409C-BE32-E72D297353CC}">
              <c16:uniqueId val="{00000001-3441-4DA0-8E95-3634080EA040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5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Sheet1!$A$2:$A$54</c:f>
              <c:numCache>
                <c:formatCode>d\-mmm</c:formatCode>
                <c:ptCount val="53"/>
                <c:pt idx="0">
                  <c:v>45656</c:v>
                </c:pt>
                <c:pt idx="1">
                  <c:v>45663</c:v>
                </c:pt>
                <c:pt idx="2">
                  <c:v>45670</c:v>
                </c:pt>
                <c:pt idx="3">
                  <c:v>45677</c:v>
                </c:pt>
                <c:pt idx="4">
                  <c:v>45684</c:v>
                </c:pt>
                <c:pt idx="5">
                  <c:v>45691</c:v>
                </c:pt>
                <c:pt idx="6">
                  <c:v>45698</c:v>
                </c:pt>
                <c:pt idx="7">
                  <c:v>45705</c:v>
                </c:pt>
                <c:pt idx="8">
                  <c:v>45712</c:v>
                </c:pt>
                <c:pt idx="9">
                  <c:v>45719</c:v>
                </c:pt>
                <c:pt idx="10">
                  <c:v>45726</c:v>
                </c:pt>
                <c:pt idx="11">
                  <c:v>45733</c:v>
                </c:pt>
                <c:pt idx="12">
                  <c:v>45740</c:v>
                </c:pt>
                <c:pt idx="13">
                  <c:v>45747</c:v>
                </c:pt>
                <c:pt idx="14">
                  <c:v>45754</c:v>
                </c:pt>
                <c:pt idx="15">
                  <c:v>45761</c:v>
                </c:pt>
                <c:pt idx="16">
                  <c:v>45768</c:v>
                </c:pt>
                <c:pt idx="17">
                  <c:v>45775</c:v>
                </c:pt>
                <c:pt idx="18">
                  <c:v>45782</c:v>
                </c:pt>
                <c:pt idx="19">
                  <c:v>45789</c:v>
                </c:pt>
                <c:pt idx="20">
                  <c:v>45796</c:v>
                </c:pt>
                <c:pt idx="21">
                  <c:v>45803</c:v>
                </c:pt>
                <c:pt idx="22">
                  <c:v>45810</c:v>
                </c:pt>
                <c:pt idx="23">
                  <c:v>45817</c:v>
                </c:pt>
                <c:pt idx="24">
                  <c:v>45824</c:v>
                </c:pt>
                <c:pt idx="25">
                  <c:v>45831</c:v>
                </c:pt>
                <c:pt idx="26">
                  <c:v>45838</c:v>
                </c:pt>
                <c:pt idx="27">
                  <c:v>45845</c:v>
                </c:pt>
                <c:pt idx="28">
                  <c:v>45852</c:v>
                </c:pt>
                <c:pt idx="29">
                  <c:v>45859</c:v>
                </c:pt>
                <c:pt idx="30">
                  <c:v>45866</c:v>
                </c:pt>
                <c:pt idx="31">
                  <c:v>45873</c:v>
                </c:pt>
                <c:pt idx="32">
                  <c:v>45880</c:v>
                </c:pt>
                <c:pt idx="33">
                  <c:v>45887</c:v>
                </c:pt>
                <c:pt idx="34">
                  <c:v>45894</c:v>
                </c:pt>
                <c:pt idx="35">
                  <c:v>45901</c:v>
                </c:pt>
                <c:pt idx="36">
                  <c:v>45908</c:v>
                </c:pt>
                <c:pt idx="37">
                  <c:v>45915</c:v>
                </c:pt>
                <c:pt idx="38">
                  <c:v>45922</c:v>
                </c:pt>
                <c:pt idx="39">
                  <c:v>45929</c:v>
                </c:pt>
                <c:pt idx="40">
                  <c:v>45936</c:v>
                </c:pt>
                <c:pt idx="41">
                  <c:v>45943</c:v>
                </c:pt>
                <c:pt idx="42">
                  <c:v>45950</c:v>
                </c:pt>
                <c:pt idx="43">
                  <c:v>45957</c:v>
                </c:pt>
                <c:pt idx="44">
                  <c:v>45964</c:v>
                </c:pt>
                <c:pt idx="45">
                  <c:v>45971</c:v>
                </c:pt>
                <c:pt idx="46">
                  <c:v>45978</c:v>
                </c:pt>
                <c:pt idx="47">
                  <c:v>45985</c:v>
                </c:pt>
                <c:pt idx="48">
                  <c:v>45992</c:v>
                </c:pt>
                <c:pt idx="49">
                  <c:v>45999</c:v>
                </c:pt>
                <c:pt idx="50">
                  <c:v>46006</c:v>
                </c:pt>
                <c:pt idx="51">
                  <c:v>46013</c:v>
                </c:pt>
                <c:pt idx="52">
                  <c:v>46020</c:v>
                </c:pt>
              </c:numCache>
            </c:numRef>
          </c:xVal>
          <c:yVal>
            <c:numRef>
              <c:f>Sheet1!$F$2:$F$54</c:f>
              <c:numCache>
                <c:formatCode>"£"#,##0.00</c:formatCode>
                <c:ptCount val="53"/>
                <c:pt idx="0">
                  <c:v>0</c:v>
                </c:pt>
                <c:pt idx="4">
                  <c:v>0</c:v>
                </c:pt>
                <c:pt idx="8">
                  <c:v>0</c:v>
                </c:pt>
                <c:pt idx="13">
                  <c:v>0</c:v>
                </c:pt>
                <c:pt idx="17">
                  <c:v>0</c:v>
                </c:pt>
                <c:pt idx="21">
                  <c:v>0</c:v>
                </c:pt>
                <c:pt idx="25">
                  <c:v>0</c:v>
                </c:pt>
                <c:pt idx="29">
                  <c:v>0</c:v>
                </c:pt>
                <c:pt idx="34">
                  <c:v>0</c:v>
                </c:pt>
                <c:pt idx="38">
                  <c:v>0</c:v>
                </c:pt>
                <c:pt idx="42">
                  <c:v>0</c:v>
                </c:pt>
                <c:pt idx="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41-4DA0-8E95-3634080EA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985256"/>
        <c:axId val="895984176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spPr>
                  <a:ln w="25400" cap="rnd">
                    <a:noFill/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circle"/>
                  <c:size val="6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 cap="rnd">
                      <a:solidFill>
                        <a:schemeClr val="accent3"/>
                      </a:solidFill>
                      <a:round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Sheet1!$A$2:$A$54</c15:sqref>
                        </c15:formulaRef>
                      </c:ext>
                    </c:extLst>
                    <c:numCache>
                      <c:formatCode>d\-mmm</c:formatCode>
                      <c:ptCount val="53"/>
                      <c:pt idx="0">
                        <c:v>45656</c:v>
                      </c:pt>
                      <c:pt idx="1">
                        <c:v>45663</c:v>
                      </c:pt>
                      <c:pt idx="2">
                        <c:v>45670</c:v>
                      </c:pt>
                      <c:pt idx="3">
                        <c:v>45677</c:v>
                      </c:pt>
                      <c:pt idx="4">
                        <c:v>45684</c:v>
                      </c:pt>
                      <c:pt idx="5">
                        <c:v>45691</c:v>
                      </c:pt>
                      <c:pt idx="6">
                        <c:v>45698</c:v>
                      </c:pt>
                      <c:pt idx="7">
                        <c:v>45705</c:v>
                      </c:pt>
                      <c:pt idx="8">
                        <c:v>45712</c:v>
                      </c:pt>
                      <c:pt idx="9">
                        <c:v>45719</c:v>
                      </c:pt>
                      <c:pt idx="10">
                        <c:v>45726</c:v>
                      </c:pt>
                      <c:pt idx="11">
                        <c:v>45733</c:v>
                      </c:pt>
                      <c:pt idx="12">
                        <c:v>45740</c:v>
                      </c:pt>
                      <c:pt idx="13">
                        <c:v>45747</c:v>
                      </c:pt>
                      <c:pt idx="14">
                        <c:v>45754</c:v>
                      </c:pt>
                      <c:pt idx="15">
                        <c:v>45761</c:v>
                      </c:pt>
                      <c:pt idx="16">
                        <c:v>45768</c:v>
                      </c:pt>
                      <c:pt idx="17">
                        <c:v>45775</c:v>
                      </c:pt>
                      <c:pt idx="18">
                        <c:v>45782</c:v>
                      </c:pt>
                      <c:pt idx="19">
                        <c:v>45789</c:v>
                      </c:pt>
                      <c:pt idx="20">
                        <c:v>45796</c:v>
                      </c:pt>
                      <c:pt idx="21">
                        <c:v>45803</c:v>
                      </c:pt>
                      <c:pt idx="22">
                        <c:v>45810</c:v>
                      </c:pt>
                      <c:pt idx="23">
                        <c:v>45817</c:v>
                      </c:pt>
                      <c:pt idx="24">
                        <c:v>45824</c:v>
                      </c:pt>
                      <c:pt idx="25">
                        <c:v>45831</c:v>
                      </c:pt>
                      <c:pt idx="26">
                        <c:v>45838</c:v>
                      </c:pt>
                      <c:pt idx="27">
                        <c:v>45845</c:v>
                      </c:pt>
                      <c:pt idx="28">
                        <c:v>45852</c:v>
                      </c:pt>
                      <c:pt idx="29">
                        <c:v>45859</c:v>
                      </c:pt>
                      <c:pt idx="30">
                        <c:v>45866</c:v>
                      </c:pt>
                      <c:pt idx="31">
                        <c:v>45873</c:v>
                      </c:pt>
                      <c:pt idx="32">
                        <c:v>45880</c:v>
                      </c:pt>
                      <c:pt idx="33">
                        <c:v>45887</c:v>
                      </c:pt>
                      <c:pt idx="34">
                        <c:v>45894</c:v>
                      </c:pt>
                      <c:pt idx="35">
                        <c:v>45901</c:v>
                      </c:pt>
                      <c:pt idx="36">
                        <c:v>45908</c:v>
                      </c:pt>
                      <c:pt idx="37">
                        <c:v>45915</c:v>
                      </c:pt>
                      <c:pt idx="38">
                        <c:v>45922</c:v>
                      </c:pt>
                      <c:pt idx="39">
                        <c:v>45929</c:v>
                      </c:pt>
                      <c:pt idx="40">
                        <c:v>45936</c:v>
                      </c:pt>
                      <c:pt idx="41">
                        <c:v>45943</c:v>
                      </c:pt>
                      <c:pt idx="42">
                        <c:v>45950</c:v>
                      </c:pt>
                      <c:pt idx="43">
                        <c:v>45957</c:v>
                      </c:pt>
                      <c:pt idx="44">
                        <c:v>45964</c:v>
                      </c:pt>
                      <c:pt idx="45">
                        <c:v>45971</c:v>
                      </c:pt>
                      <c:pt idx="46">
                        <c:v>45978</c:v>
                      </c:pt>
                      <c:pt idx="47">
                        <c:v>45985</c:v>
                      </c:pt>
                      <c:pt idx="48">
                        <c:v>45992</c:v>
                      </c:pt>
                      <c:pt idx="49">
                        <c:v>45999</c:v>
                      </c:pt>
                      <c:pt idx="50">
                        <c:v>46006</c:v>
                      </c:pt>
                      <c:pt idx="51">
                        <c:v>46013</c:v>
                      </c:pt>
                      <c:pt idx="52">
                        <c:v>46020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Sheet1!$D$2:$D$54</c15:sqref>
                        </c15:formulaRef>
                      </c:ext>
                    </c:extLst>
                    <c:numCache>
                      <c:formatCode>"£"#,##0.00</c:formatCode>
                      <c:ptCount val="53"/>
                      <c:pt idx="0">
                        <c:v>0</c:v>
                      </c:pt>
                      <c:pt idx="7">
                        <c:v>0</c:v>
                      </c:pt>
                      <c:pt idx="13">
                        <c:v>0</c:v>
                      </c:pt>
                      <c:pt idx="21">
                        <c:v>0</c:v>
                      </c:pt>
                      <c:pt idx="34">
                        <c:v>0</c:v>
                      </c:pt>
                      <c:pt idx="41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3441-4DA0-8E95-3634080EA040}"/>
                  </c:ext>
                </c:extLst>
              </c15:ser>
            </c15:filteredScatterSeries>
            <c15:filteredScatterSeries>
              <c15:ser>
                <c:idx val="3"/>
                <c:order val="3"/>
                <c:spPr>
                  <a:ln w="25400" cap="rnd">
                    <a:noFill/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circle"/>
                  <c:size val="6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9525" cap="rnd">
                      <a:solidFill>
                        <a:schemeClr val="accent4"/>
                      </a:solidFill>
                      <a:round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Sheet1!$A$2:$A$54</c15:sqref>
                        </c15:formulaRef>
                      </c:ext>
                    </c:extLst>
                    <c:numCache>
                      <c:formatCode>d\-mmm</c:formatCode>
                      <c:ptCount val="53"/>
                      <c:pt idx="0">
                        <c:v>45656</c:v>
                      </c:pt>
                      <c:pt idx="1">
                        <c:v>45663</c:v>
                      </c:pt>
                      <c:pt idx="2">
                        <c:v>45670</c:v>
                      </c:pt>
                      <c:pt idx="3">
                        <c:v>45677</c:v>
                      </c:pt>
                      <c:pt idx="4">
                        <c:v>45684</c:v>
                      </c:pt>
                      <c:pt idx="5">
                        <c:v>45691</c:v>
                      </c:pt>
                      <c:pt idx="6">
                        <c:v>45698</c:v>
                      </c:pt>
                      <c:pt idx="7">
                        <c:v>45705</c:v>
                      </c:pt>
                      <c:pt idx="8">
                        <c:v>45712</c:v>
                      </c:pt>
                      <c:pt idx="9">
                        <c:v>45719</c:v>
                      </c:pt>
                      <c:pt idx="10">
                        <c:v>45726</c:v>
                      </c:pt>
                      <c:pt idx="11">
                        <c:v>45733</c:v>
                      </c:pt>
                      <c:pt idx="12">
                        <c:v>45740</c:v>
                      </c:pt>
                      <c:pt idx="13">
                        <c:v>45747</c:v>
                      </c:pt>
                      <c:pt idx="14">
                        <c:v>45754</c:v>
                      </c:pt>
                      <c:pt idx="15">
                        <c:v>45761</c:v>
                      </c:pt>
                      <c:pt idx="16">
                        <c:v>45768</c:v>
                      </c:pt>
                      <c:pt idx="17">
                        <c:v>45775</c:v>
                      </c:pt>
                      <c:pt idx="18">
                        <c:v>45782</c:v>
                      </c:pt>
                      <c:pt idx="19">
                        <c:v>45789</c:v>
                      </c:pt>
                      <c:pt idx="20">
                        <c:v>45796</c:v>
                      </c:pt>
                      <c:pt idx="21">
                        <c:v>45803</c:v>
                      </c:pt>
                      <c:pt idx="22">
                        <c:v>45810</c:v>
                      </c:pt>
                      <c:pt idx="23">
                        <c:v>45817</c:v>
                      </c:pt>
                      <c:pt idx="24">
                        <c:v>45824</c:v>
                      </c:pt>
                      <c:pt idx="25">
                        <c:v>45831</c:v>
                      </c:pt>
                      <c:pt idx="26">
                        <c:v>45838</c:v>
                      </c:pt>
                      <c:pt idx="27">
                        <c:v>45845</c:v>
                      </c:pt>
                      <c:pt idx="28">
                        <c:v>45852</c:v>
                      </c:pt>
                      <c:pt idx="29">
                        <c:v>45859</c:v>
                      </c:pt>
                      <c:pt idx="30">
                        <c:v>45866</c:v>
                      </c:pt>
                      <c:pt idx="31">
                        <c:v>45873</c:v>
                      </c:pt>
                      <c:pt idx="32">
                        <c:v>45880</c:v>
                      </c:pt>
                      <c:pt idx="33">
                        <c:v>45887</c:v>
                      </c:pt>
                      <c:pt idx="34">
                        <c:v>45894</c:v>
                      </c:pt>
                      <c:pt idx="35">
                        <c:v>45901</c:v>
                      </c:pt>
                      <c:pt idx="36">
                        <c:v>45908</c:v>
                      </c:pt>
                      <c:pt idx="37">
                        <c:v>45915</c:v>
                      </c:pt>
                      <c:pt idx="38">
                        <c:v>45922</c:v>
                      </c:pt>
                      <c:pt idx="39">
                        <c:v>45929</c:v>
                      </c:pt>
                      <c:pt idx="40">
                        <c:v>45936</c:v>
                      </c:pt>
                      <c:pt idx="41">
                        <c:v>45943</c:v>
                      </c:pt>
                      <c:pt idx="42">
                        <c:v>45950</c:v>
                      </c:pt>
                      <c:pt idx="43">
                        <c:v>45957</c:v>
                      </c:pt>
                      <c:pt idx="44">
                        <c:v>45964</c:v>
                      </c:pt>
                      <c:pt idx="45">
                        <c:v>45971</c:v>
                      </c:pt>
                      <c:pt idx="46">
                        <c:v>45978</c:v>
                      </c:pt>
                      <c:pt idx="47">
                        <c:v>45985</c:v>
                      </c:pt>
                      <c:pt idx="48">
                        <c:v>45992</c:v>
                      </c:pt>
                      <c:pt idx="49">
                        <c:v>45999</c:v>
                      </c:pt>
                      <c:pt idx="50">
                        <c:v>46006</c:v>
                      </c:pt>
                      <c:pt idx="51">
                        <c:v>46013</c:v>
                      </c:pt>
                      <c:pt idx="52">
                        <c:v>46020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Sheet1!$E$2:$E$54</c15:sqref>
                        </c15:formulaRef>
                      </c:ext>
                    </c:extLst>
                    <c:numCache>
                      <c:formatCode>0.00%</c:formatCode>
                      <c:ptCount val="53"/>
                      <c:pt idx="0">
                        <c:v>0</c:v>
                      </c:pt>
                      <c:pt idx="4">
                        <c:v>0</c:v>
                      </c:pt>
                      <c:pt idx="8">
                        <c:v>0</c:v>
                      </c:pt>
                      <c:pt idx="13">
                        <c:v>0</c:v>
                      </c:pt>
                      <c:pt idx="17">
                        <c:v>0</c:v>
                      </c:pt>
                      <c:pt idx="21">
                        <c:v>0</c:v>
                      </c:pt>
                      <c:pt idx="25">
                        <c:v>0</c:v>
                      </c:pt>
                      <c:pt idx="29">
                        <c:v>0</c:v>
                      </c:pt>
                      <c:pt idx="34">
                        <c:v>0</c:v>
                      </c:pt>
                      <c:pt idx="38">
                        <c:v>0</c:v>
                      </c:pt>
                      <c:pt idx="42">
                        <c:v>0</c:v>
                      </c:pt>
                      <c:pt idx="47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441-4DA0-8E95-3634080EA040}"/>
                  </c:ext>
                </c:extLst>
              </c15:ser>
            </c15:filteredScatterSeries>
          </c:ext>
        </c:extLst>
      </c:scatterChart>
      <c:valAx>
        <c:axId val="895985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984176"/>
        <c:crosses val="autoZero"/>
        <c:crossBetween val="midCat"/>
      </c:valAx>
      <c:valAx>
        <c:axId val="89598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985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212912</xdr:colOff>
      <xdr:row>10</xdr:row>
      <xdr:rowOff>131670</xdr:rowOff>
    </xdr:from>
    <xdr:to>
      <xdr:col>2</xdr:col>
      <xdr:colOff>201706</xdr:colOff>
      <xdr:row>12</xdr:row>
      <xdr:rowOff>67236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2912" y="4266641"/>
          <a:ext cx="3720353" cy="832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/>
            <a:t>For the calculations to work,</a:t>
          </a:r>
          <a:r>
            <a:rPr lang="en-GB" sz="1400" baseline="0"/>
            <a:t> please ensure a figure is entered in all white coloured fields on this page. If not applicable, you must enter a "0".</a:t>
          </a:r>
          <a:endParaRPr lang="en-GB" sz="1400"/>
        </a:p>
      </xdr:txBody>
    </xdr:sp>
    <xdr:clientData/>
  </xdr:twoCellAnchor>
  <xdr:twoCellAnchor>
    <xdr:from>
      <xdr:col>0</xdr:col>
      <xdr:colOff>201706</xdr:colOff>
      <xdr:row>12</xdr:row>
      <xdr:rowOff>212912</xdr:rowOff>
    </xdr:from>
    <xdr:to>
      <xdr:col>2</xdr:col>
      <xdr:colOff>179294</xdr:colOff>
      <xdr:row>14</xdr:row>
      <xdr:rowOff>156882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1706" y="5244353"/>
          <a:ext cx="3709147" cy="8404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/>
            <a:t>To view a breakdown</a:t>
          </a:r>
          <a:r>
            <a:rPr lang="en-GB" sz="1400" baseline="0"/>
            <a:t> of the payments you would receive throughout the year, click on the different "Option" tabs.</a:t>
          </a:r>
          <a:endParaRPr lang="en-GB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1171575</xdr:colOff>
      <xdr:row>35</xdr:row>
      <xdr:rowOff>461962</xdr:rowOff>
    </xdr:from>
    <xdr:to>
      <xdr:col>8</xdr:col>
      <xdr:colOff>66675</xdr:colOff>
      <xdr:row>43</xdr:row>
      <xdr:rowOff>309562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109E2DB-3A16-7F7B-AA7D-19049DA712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1095374</xdr:colOff>
      <xdr:row>11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A769A57-43B2-47D4-942E-0E779ADD4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12</xdr:row>
      <xdr:rowOff>85725</xdr:rowOff>
    </xdr:from>
    <xdr:to>
      <xdr:col>12</xdr:col>
      <xdr:colOff>1104899</xdr:colOff>
      <xdr:row>23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B01F3C8-93B0-4752-9FC8-3C8EC9C01E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5A385E-EC3B-4C1B-9D15-3E52E639EA48}" name="Table1" displayName="Table1" ref="A1:F54" totalsRowShown="0">
  <autoFilter ref="A1:F54" xr:uid="{F45A385E-EC3B-4C1B-9D15-3E52E639EA48}"/>
  <tableColumns count="6">
    <tableColumn id="1" xr3:uid="{6147FECE-DB59-42A1-818B-153D642CEFFD}" name="Date" dataDxfId="9"/>
    <tableColumn id="2" xr3:uid="{55E20D5F-8756-4710-BD5F-C06FD07624B6}" name="Label"/>
    <tableColumn id="3" xr3:uid="{5CBD62CB-CA83-47A2-BD07-C3E5E6B62A6B}" name="Position A" dataDxfId="8"/>
    <tableColumn id="4" xr3:uid="{3461DE4C-AAB2-44B2-A668-DE99F89C437D}" name="Option 1 - Two payments per term" dataDxfId="7"/>
    <tableColumn id="5" xr3:uid="{475FDE58-7F25-44C0-8C5B-4747D9D6EC84}" name="Position B" dataDxfId="6"/>
    <tableColumn id="6" xr3:uid="{B81E4C41-2BDF-43A8-ADEF-2C6871ADFE9F}" name="Option 2 - Monthly Payments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BBC93F8-039B-4A0F-94FB-5C72DB698A28}" name="Table13" displayName="Table13" ref="A1:F54" totalsRowShown="0">
  <autoFilter ref="A1:F54" xr:uid="{F45A385E-EC3B-4C1B-9D15-3E52E639EA48}"/>
  <tableColumns count="6">
    <tableColumn id="1" xr3:uid="{290C87B2-87E9-4EEE-943D-C87A39E537BC}" name="Date" dataDxfId="4"/>
    <tableColumn id="2" xr3:uid="{934772BD-8182-4987-BFB3-288AFF7B4783}" name="Label"/>
    <tableColumn id="3" xr3:uid="{65D55456-A31D-4A78-B43F-12A7AC1A308D}" name="Position A" dataDxfId="3"/>
    <tableColumn id="4" xr3:uid="{C660F7D4-DB10-4CC1-AF20-1011DCDE69BC}" name="Option 1 - Two payments per term" dataDxfId="2"/>
    <tableColumn id="5" xr3:uid="{33187648-D8D8-408A-8911-FC7950981A58}" name="Position B" dataDxfId="1"/>
    <tableColumn id="6" xr3:uid="{A0ED8EC7-8433-45FE-8993-60A00609F99B}" name="Option 2 Varied Estimat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C663A-E9E2-4C2F-8980-EBE4B4F7A3CA}">
  <dimension ref="A1:O38"/>
  <sheetViews>
    <sheetView tabSelected="1" zoomScale="80" zoomScaleNormal="80" workbookViewId="0">
      <selection activeCell="C6" sqref="C6"/>
    </sheetView>
  </sheetViews>
  <sheetFormatPr defaultColWidth="0" defaultRowHeight="14.25" zeroHeight="1" x14ac:dyDescent="0.2"/>
  <cols>
    <col min="1" max="1" width="28.5" customWidth="1"/>
    <col min="2" max="2" width="10.69921875" customWidth="1"/>
    <col min="3" max="3" width="11.796875" customWidth="1"/>
    <col min="4" max="4" width="35.59765625" style="1" customWidth="1"/>
    <col min="5" max="8" width="12.3984375" customWidth="1"/>
    <col min="9" max="9" width="8.796875" hidden="1" customWidth="1"/>
    <col min="10" max="10" width="19.19921875" hidden="1" customWidth="1"/>
    <col min="11" max="11" width="15.09765625" hidden="1" customWidth="1"/>
    <col min="12" max="13" width="8.796875" hidden="1" customWidth="1"/>
    <col min="14" max="14" width="11.3984375" hidden="1" customWidth="1"/>
    <col min="15" max="15" width="0" hidden="1" customWidth="1"/>
    <col min="16" max="16384" width="8.796875" hidden="1"/>
  </cols>
  <sheetData>
    <row r="1" spans="1:15" ht="42" customHeight="1" x14ac:dyDescent="0.25">
      <c r="A1" s="77" t="s">
        <v>17</v>
      </c>
      <c r="B1" s="77"/>
      <c r="C1" s="37"/>
      <c r="D1" s="84" t="s">
        <v>54</v>
      </c>
      <c r="E1" s="84"/>
      <c r="F1" s="84"/>
      <c r="G1" s="84"/>
      <c r="H1" s="41"/>
      <c r="O1" s="4"/>
    </row>
    <row r="2" spans="1:15" x14ac:dyDescent="0.2">
      <c r="A2" s="78"/>
      <c r="B2" s="78"/>
      <c r="C2" s="38"/>
      <c r="D2" s="62"/>
      <c r="E2" s="63"/>
      <c r="F2" s="64"/>
      <c r="G2" s="64"/>
      <c r="H2" s="40"/>
      <c r="O2" s="4"/>
    </row>
    <row r="3" spans="1:15" x14ac:dyDescent="0.2">
      <c r="A3" s="53"/>
      <c r="B3" s="53"/>
      <c r="C3" s="38"/>
      <c r="D3" s="19" t="s">
        <v>9</v>
      </c>
      <c r="E3" s="20" t="s">
        <v>20</v>
      </c>
      <c r="F3" s="20" t="s">
        <v>21</v>
      </c>
      <c r="G3" s="20" t="s">
        <v>22</v>
      </c>
      <c r="H3" s="40"/>
      <c r="O3" s="4"/>
    </row>
    <row r="4" spans="1:15" ht="42.75" x14ac:dyDescent="0.2">
      <c r="A4" s="56" t="s">
        <v>12</v>
      </c>
      <c r="B4" s="13">
        <v>0</v>
      </c>
      <c r="C4" s="39"/>
      <c r="D4" s="17" t="s">
        <v>1</v>
      </c>
      <c r="E4" s="13">
        <v>0</v>
      </c>
      <c r="F4" s="13">
        <v>0</v>
      </c>
      <c r="G4" s="13">
        <v>0</v>
      </c>
      <c r="H4" s="40"/>
      <c r="O4" s="4"/>
    </row>
    <row r="5" spans="1:15" ht="57" x14ac:dyDescent="0.2">
      <c r="A5" s="56" t="s">
        <v>80</v>
      </c>
      <c r="B5" s="13">
        <v>0</v>
      </c>
      <c r="C5" s="39"/>
      <c r="D5" s="17" t="s">
        <v>53</v>
      </c>
      <c r="E5" s="13">
        <v>0</v>
      </c>
      <c r="F5" s="13">
        <v>0</v>
      </c>
      <c r="G5" s="13">
        <v>0</v>
      </c>
      <c r="H5" s="40"/>
      <c r="O5" s="4"/>
    </row>
    <row r="6" spans="1:15" ht="42.75" x14ac:dyDescent="0.2">
      <c r="A6" s="54"/>
      <c r="B6" s="55"/>
      <c r="C6" s="39"/>
      <c r="D6" s="17" t="s">
        <v>60</v>
      </c>
      <c r="E6" s="13">
        <v>0</v>
      </c>
      <c r="F6" s="13">
        <v>0</v>
      </c>
      <c r="G6" s="13">
        <v>0</v>
      </c>
      <c r="H6" s="40"/>
      <c r="O6" s="4"/>
    </row>
    <row r="7" spans="1:15" ht="28.5" x14ac:dyDescent="0.2">
      <c r="A7" s="56" t="s">
        <v>13</v>
      </c>
      <c r="B7" s="13">
        <v>12</v>
      </c>
      <c r="C7" s="39"/>
      <c r="D7" s="17" t="s">
        <v>25</v>
      </c>
      <c r="E7" s="13">
        <v>0</v>
      </c>
      <c r="F7" s="13">
        <v>0</v>
      </c>
      <c r="G7" s="13">
        <v>0</v>
      </c>
      <c r="H7" s="40"/>
      <c r="O7" s="4"/>
    </row>
    <row r="8" spans="1:15" ht="28.5" x14ac:dyDescent="0.2">
      <c r="A8" s="56" t="s">
        <v>15</v>
      </c>
      <c r="B8" s="13">
        <v>12</v>
      </c>
      <c r="C8" s="39"/>
      <c r="D8" s="18" t="s">
        <v>10</v>
      </c>
      <c r="E8" s="61" t="s">
        <v>20</v>
      </c>
      <c r="F8" s="61" t="s">
        <v>21</v>
      </c>
      <c r="G8" s="61" t="s">
        <v>22</v>
      </c>
      <c r="H8" s="40"/>
      <c r="O8" s="4"/>
    </row>
    <row r="9" spans="1:15" ht="28.5" x14ac:dyDescent="0.2">
      <c r="A9" s="56" t="s">
        <v>14</v>
      </c>
      <c r="B9" s="13">
        <v>14</v>
      </c>
      <c r="C9" s="39"/>
      <c r="D9" s="17" t="s">
        <v>3</v>
      </c>
      <c r="E9" s="13">
        <v>0</v>
      </c>
      <c r="F9" s="13">
        <v>0</v>
      </c>
      <c r="G9" s="13">
        <v>0</v>
      </c>
      <c r="H9" s="40"/>
      <c r="O9" s="4"/>
    </row>
    <row r="10" spans="1:15" ht="28.5" x14ac:dyDescent="0.2">
      <c r="A10" s="21" t="s">
        <v>16</v>
      </c>
      <c r="B10" s="72">
        <f>SUM(B7:B9)</f>
        <v>38</v>
      </c>
      <c r="C10" s="39"/>
      <c r="D10" s="17" t="s">
        <v>2</v>
      </c>
      <c r="E10" s="13">
        <v>0</v>
      </c>
      <c r="F10" s="13">
        <v>0</v>
      </c>
      <c r="G10" s="13">
        <v>0</v>
      </c>
      <c r="H10" s="40"/>
      <c r="O10" s="4"/>
    </row>
    <row r="11" spans="1:15" ht="42.75" x14ac:dyDescent="0.2">
      <c r="A11" s="39"/>
      <c r="B11" s="39"/>
      <c r="C11" s="39"/>
      <c r="D11" s="17" t="s">
        <v>61</v>
      </c>
      <c r="E11" s="13">
        <v>0</v>
      </c>
      <c r="F11" s="13">
        <v>0</v>
      </c>
      <c r="G11" s="13">
        <v>0</v>
      </c>
      <c r="H11" s="40"/>
      <c r="O11" s="4"/>
    </row>
    <row r="12" spans="1:15" ht="28.5" x14ac:dyDescent="0.2">
      <c r="A12" s="39"/>
      <c r="B12" s="39"/>
      <c r="C12" s="39"/>
      <c r="D12" s="17" t="s">
        <v>8</v>
      </c>
      <c r="E12" s="13">
        <v>0</v>
      </c>
      <c r="F12" s="13">
        <v>0</v>
      </c>
      <c r="G12" s="13">
        <v>0</v>
      </c>
      <c r="H12" s="40"/>
      <c r="O12" s="4"/>
    </row>
    <row r="13" spans="1:15" ht="42.75" customHeight="1" x14ac:dyDescent="0.2">
      <c r="A13" s="39"/>
      <c r="B13" s="39"/>
      <c r="C13" s="39"/>
      <c r="D13" s="18" t="s">
        <v>11</v>
      </c>
      <c r="E13" s="61" t="s">
        <v>20</v>
      </c>
      <c r="F13" s="61" t="s">
        <v>21</v>
      </c>
      <c r="G13" s="61" t="s">
        <v>22</v>
      </c>
      <c r="H13" s="40"/>
      <c r="O13" s="4"/>
    </row>
    <row r="14" spans="1:15" ht="28.5" x14ac:dyDescent="0.2">
      <c r="A14" s="39"/>
      <c r="B14" s="39"/>
      <c r="C14" s="39"/>
      <c r="D14" s="17" t="s">
        <v>5</v>
      </c>
      <c r="E14" s="13">
        <v>0</v>
      </c>
      <c r="F14" s="13">
        <v>0</v>
      </c>
      <c r="G14" s="13">
        <v>0</v>
      </c>
      <c r="H14" s="40"/>
      <c r="I14" s="4"/>
      <c r="J14" s="4"/>
      <c r="K14" s="4"/>
      <c r="L14" s="4"/>
      <c r="M14" s="4"/>
      <c r="N14" s="4"/>
      <c r="O14" s="4"/>
    </row>
    <row r="15" spans="1:15" ht="42.75" customHeight="1" x14ac:dyDescent="0.2">
      <c r="A15" s="39"/>
      <c r="B15" s="39"/>
      <c r="C15" s="39"/>
      <c r="D15" s="17" t="s">
        <v>4</v>
      </c>
      <c r="E15" s="13">
        <v>0</v>
      </c>
      <c r="F15" s="13">
        <v>0</v>
      </c>
      <c r="G15" s="13">
        <v>0</v>
      </c>
      <c r="H15" s="40"/>
      <c r="I15" s="4"/>
      <c r="J15" s="5"/>
      <c r="K15" s="5"/>
      <c r="L15" s="5"/>
      <c r="M15" s="5"/>
      <c r="N15" s="4"/>
      <c r="O15" s="4"/>
    </row>
    <row r="16" spans="1:15" ht="42.75" x14ac:dyDescent="0.2">
      <c r="A16" s="39"/>
      <c r="B16" s="39"/>
      <c r="C16" s="39"/>
      <c r="D16" s="17" t="s">
        <v>62</v>
      </c>
      <c r="E16" s="13">
        <v>0</v>
      </c>
      <c r="F16" s="13">
        <v>0</v>
      </c>
      <c r="G16" s="13">
        <v>0</v>
      </c>
      <c r="H16" s="40"/>
      <c r="I16" s="4"/>
      <c r="J16" s="4"/>
      <c r="K16" s="4"/>
      <c r="L16" s="4"/>
      <c r="M16" s="4"/>
      <c r="N16" s="4"/>
      <c r="O16" s="4"/>
    </row>
    <row r="17" spans="1:15" ht="28.5" x14ac:dyDescent="0.2">
      <c r="A17" s="39"/>
      <c r="B17" s="39"/>
      <c r="C17" s="39"/>
      <c r="D17" s="17" t="s">
        <v>6</v>
      </c>
      <c r="E17" s="13">
        <v>0</v>
      </c>
      <c r="F17" s="13">
        <v>0</v>
      </c>
      <c r="G17" s="13">
        <v>0</v>
      </c>
      <c r="H17" s="40"/>
      <c r="I17" s="4"/>
      <c r="J17" s="4"/>
      <c r="K17" s="4"/>
      <c r="L17" s="4"/>
      <c r="M17" s="4"/>
      <c r="N17" s="4"/>
      <c r="O17" s="4"/>
    </row>
    <row r="18" spans="1:15" ht="28.5" x14ac:dyDescent="0.2">
      <c r="A18" s="39"/>
      <c r="B18" s="39"/>
      <c r="C18" s="39"/>
      <c r="D18" s="17" t="s">
        <v>7</v>
      </c>
      <c r="E18" s="13">
        <v>0</v>
      </c>
      <c r="F18" s="13">
        <v>0</v>
      </c>
      <c r="G18" s="13">
        <v>0</v>
      </c>
      <c r="H18" s="40"/>
      <c r="I18" s="4"/>
      <c r="J18" s="4"/>
      <c r="K18" s="4"/>
      <c r="L18" s="4"/>
      <c r="M18" s="4"/>
      <c r="N18" s="4"/>
      <c r="O18" s="4"/>
    </row>
    <row r="19" spans="1:15" ht="28.5" x14ac:dyDescent="0.2">
      <c r="A19" s="39"/>
      <c r="B19" s="39"/>
      <c r="C19" s="39"/>
      <c r="D19" s="17" t="s">
        <v>8</v>
      </c>
      <c r="E19" s="13">
        <v>0</v>
      </c>
      <c r="F19" s="13">
        <v>0</v>
      </c>
      <c r="G19" s="13">
        <v>0</v>
      </c>
      <c r="H19" s="40"/>
      <c r="I19" s="4"/>
      <c r="J19" s="4"/>
      <c r="K19" s="4"/>
      <c r="L19" s="4"/>
      <c r="M19" s="4"/>
      <c r="N19" s="4"/>
      <c r="O19" s="4"/>
    </row>
    <row r="20" spans="1:15" x14ac:dyDescent="0.2">
      <c r="A20" s="40"/>
      <c r="B20" s="40"/>
      <c r="C20" s="40"/>
      <c r="D20" s="42"/>
      <c r="E20" s="40"/>
      <c r="F20" s="40"/>
      <c r="G20" s="40"/>
      <c r="H20" s="40"/>
      <c r="I20" s="4"/>
      <c r="J20" s="4"/>
      <c r="K20" s="4"/>
      <c r="L20" s="4"/>
      <c r="M20" s="4"/>
      <c r="N20" s="4"/>
      <c r="O20" s="4"/>
    </row>
    <row r="21" spans="1:15" ht="18" customHeight="1" x14ac:dyDescent="0.25">
      <c r="A21" s="75" t="s">
        <v>26</v>
      </c>
      <c r="B21" s="76"/>
      <c r="C21" s="76"/>
      <c r="D21" s="76"/>
      <c r="E21" s="76"/>
      <c r="F21" s="14"/>
      <c r="G21" s="49"/>
      <c r="H21" s="49"/>
    </row>
    <row r="22" spans="1:15" x14ac:dyDescent="0.2">
      <c r="A22" s="15" t="s">
        <v>59</v>
      </c>
      <c r="B22" s="15" t="s">
        <v>58</v>
      </c>
      <c r="C22" s="15" t="s">
        <v>24</v>
      </c>
      <c r="D22" s="15" t="s">
        <v>63</v>
      </c>
      <c r="E22" s="57" t="s">
        <v>0</v>
      </c>
      <c r="F22" s="16" t="s">
        <v>18</v>
      </c>
      <c r="G22" s="50"/>
      <c r="H22" s="50"/>
    </row>
    <row r="23" spans="1:15" ht="28.5" x14ac:dyDescent="0.2">
      <c r="A23" s="83" t="s">
        <v>20</v>
      </c>
      <c r="B23" s="2" t="s">
        <v>19</v>
      </c>
      <c r="C23" s="3">
        <f>E4*E5*B7*B34</f>
        <v>0</v>
      </c>
      <c r="D23" s="3">
        <f>E6*E5*B7*B37</f>
        <v>0</v>
      </c>
      <c r="E23" s="48">
        <f>E7*B38</f>
        <v>0</v>
      </c>
      <c r="F23" s="3">
        <f>SUM(C23:E23)</f>
        <v>0</v>
      </c>
      <c r="G23" s="51"/>
      <c r="H23" s="50"/>
    </row>
    <row r="24" spans="1:15" x14ac:dyDescent="0.2">
      <c r="A24" s="83"/>
      <c r="B24" s="2" t="s">
        <v>10</v>
      </c>
      <c r="C24" s="3">
        <f>E9*E10*B7*B35</f>
        <v>0</v>
      </c>
      <c r="D24" s="3">
        <f>E11*E10*B7*B37</f>
        <v>0</v>
      </c>
      <c r="E24" s="48">
        <f>E12*B38</f>
        <v>0</v>
      </c>
      <c r="F24" s="3">
        <f t="shared" ref="F24:F31" si="0">SUM(C24:E24)</f>
        <v>0</v>
      </c>
      <c r="G24" s="51"/>
      <c r="H24" s="50"/>
    </row>
    <row r="25" spans="1:15" ht="28.5" x14ac:dyDescent="0.2">
      <c r="A25" s="83"/>
      <c r="B25" s="2" t="s">
        <v>11</v>
      </c>
      <c r="C25" s="3">
        <f>((E14*E15)+(E17*E18))*B7*B36</f>
        <v>0</v>
      </c>
      <c r="D25" s="3">
        <f>E15*E16*B7*B37</f>
        <v>0</v>
      </c>
      <c r="E25" s="48">
        <f>E19*B38</f>
        <v>0</v>
      </c>
      <c r="F25" s="3">
        <f t="shared" si="0"/>
        <v>0</v>
      </c>
      <c r="G25" s="51"/>
      <c r="H25" s="50"/>
    </row>
    <row r="26" spans="1:15" ht="28.5" x14ac:dyDescent="0.2">
      <c r="A26" s="79" t="s">
        <v>21</v>
      </c>
      <c r="B26" s="2" t="s">
        <v>19</v>
      </c>
      <c r="C26" s="3">
        <f>F4*F5*B8*B34</f>
        <v>0</v>
      </c>
      <c r="D26" s="3">
        <f>F6*F5*B8*B37</f>
        <v>0</v>
      </c>
      <c r="E26" s="48">
        <f>F7*B38</f>
        <v>0</v>
      </c>
      <c r="F26" s="3">
        <f t="shared" si="0"/>
        <v>0</v>
      </c>
      <c r="G26" s="51"/>
      <c r="H26" s="50"/>
    </row>
    <row r="27" spans="1:15" x14ac:dyDescent="0.2">
      <c r="A27" s="80"/>
      <c r="B27" s="2" t="s">
        <v>10</v>
      </c>
      <c r="C27" s="3">
        <f>F9*F10*B8*B35</f>
        <v>0</v>
      </c>
      <c r="D27" s="3">
        <f>F11*F10*B8*B37</f>
        <v>0</v>
      </c>
      <c r="E27" s="48">
        <f>F12*B38</f>
        <v>0</v>
      </c>
      <c r="F27" s="3">
        <f t="shared" si="0"/>
        <v>0</v>
      </c>
      <c r="G27" s="51"/>
      <c r="H27" s="50"/>
    </row>
    <row r="28" spans="1:15" ht="28.5" x14ac:dyDescent="0.2">
      <c r="A28" s="81"/>
      <c r="B28" s="2" t="s">
        <v>11</v>
      </c>
      <c r="C28" s="3">
        <f>((F14*F15)+(F17*F18))*B8*B36</f>
        <v>0</v>
      </c>
      <c r="D28" s="3">
        <f>F15*F16*B8*B37</f>
        <v>0</v>
      </c>
      <c r="E28" s="48">
        <f>F19*B38</f>
        <v>0</v>
      </c>
      <c r="F28" s="3">
        <f t="shared" si="0"/>
        <v>0</v>
      </c>
      <c r="G28" s="51"/>
      <c r="H28" s="50"/>
    </row>
    <row r="29" spans="1:15" ht="28.5" x14ac:dyDescent="0.2">
      <c r="A29" s="79" t="s">
        <v>22</v>
      </c>
      <c r="B29" s="2" t="s">
        <v>19</v>
      </c>
      <c r="C29" s="3">
        <f>G4*G5*B9*B34</f>
        <v>0</v>
      </c>
      <c r="D29" s="3">
        <f>G6*G5*B9*B37</f>
        <v>0</v>
      </c>
      <c r="E29" s="48">
        <f>G7*B38</f>
        <v>0</v>
      </c>
      <c r="F29" s="3">
        <f t="shared" si="0"/>
        <v>0</v>
      </c>
      <c r="G29" s="51"/>
      <c r="H29" s="50"/>
    </row>
    <row r="30" spans="1:15" x14ac:dyDescent="0.2">
      <c r="A30" s="80"/>
      <c r="B30" s="2" t="s">
        <v>10</v>
      </c>
      <c r="C30" s="3">
        <f>G9*G10*B9*B35</f>
        <v>0</v>
      </c>
      <c r="D30" s="3">
        <f>G11*G10*B9*B37</f>
        <v>0</v>
      </c>
      <c r="E30" s="48">
        <f>G12*B38</f>
        <v>0</v>
      </c>
      <c r="F30" s="3">
        <f t="shared" si="0"/>
        <v>0</v>
      </c>
      <c r="G30" s="51"/>
      <c r="H30" s="50"/>
    </row>
    <row r="31" spans="1:15" ht="28.5" x14ac:dyDescent="0.2">
      <c r="A31" s="82"/>
      <c r="B31" s="2" t="s">
        <v>11</v>
      </c>
      <c r="C31" s="3">
        <f>((G14*G15)+(G17*G18))*B9*B36</f>
        <v>0</v>
      </c>
      <c r="D31" s="3">
        <f>G15*G16*B9*B37</f>
        <v>0</v>
      </c>
      <c r="E31" s="48">
        <f>G19*B38</f>
        <v>0</v>
      </c>
      <c r="F31" s="3">
        <f t="shared" si="0"/>
        <v>0</v>
      </c>
      <c r="G31" s="51"/>
      <c r="H31" s="50"/>
    </row>
    <row r="32" spans="1:15" ht="28.5" x14ac:dyDescent="0.2">
      <c r="A32" s="40"/>
      <c r="B32" s="47"/>
      <c r="C32" s="45"/>
      <c r="D32" s="45"/>
      <c r="E32" s="71" t="s">
        <v>23</v>
      </c>
      <c r="F32" s="60">
        <f>SUM(F23:F31)</f>
        <v>0</v>
      </c>
      <c r="G32" s="44"/>
      <c r="H32" s="50"/>
    </row>
    <row r="33" spans="1:8" ht="28.5" x14ac:dyDescent="0.2">
      <c r="A33" s="52" t="s">
        <v>86</v>
      </c>
      <c r="B33" s="32"/>
      <c r="C33" s="45"/>
      <c r="D33" s="45"/>
      <c r="E33" s="44"/>
      <c r="F33" s="46"/>
      <c r="G33" s="44"/>
      <c r="H33" s="40"/>
    </row>
    <row r="34" spans="1:8" x14ac:dyDescent="0.2">
      <c r="A34" s="58" t="s">
        <v>82</v>
      </c>
      <c r="B34" s="33">
        <v>11.57</v>
      </c>
      <c r="C34" s="45"/>
      <c r="D34" s="45"/>
      <c r="E34" s="44"/>
      <c r="F34" s="46"/>
      <c r="G34" s="44"/>
      <c r="H34" s="40"/>
    </row>
    <row r="35" spans="1:8" x14ac:dyDescent="0.2">
      <c r="A35" s="58" t="s">
        <v>83</v>
      </c>
      <c r="B35" s="33">
        <v>8.5</v>
      </c>
      <c r="C35" s="45"/>
      <c r="D35" s="45"/>
      <c r="E35" s="44"/>
      <c r="F35" s="46"/>
      <c r="G35" s="44"/>
      <c r="H35" s="40"/>
    </row>
    <row r="36" spans="1:8" x14ac:dyDescent="0.2">
      <c r="A36" s="58" t="s">
        <v>84</v>
      </c>
      <c r="B36" s="33">
        <v>6.06</v>
      </c>
      <c r="C36" s="45"/>
      <c r="D36" s="45"/>
      <c r="E36" s="44"/>
      <c r="F36" s="46"/>
      <c r="G36" s="44"/>
      <c r="H36" s="40"/>
    </row>
    <row r="37" spans="1:8" ht="28.5" x14ac:dyDescent="0.2">
      <c r="A37" s="59" t="s">
        <v>85</v>
      </c>
      <c r="B37" s="33">
        <v>1.5</v>
      </c>
      <c r="C37" s="45"/>
      <c r="D37" s="45"/>
      <c r="E37" s="44"/>
      <c r="F37" s="46"/>
      <c r="G37" s="44"/>
      <c r="H37" s="40"/>
    </row>
    <row r="38" spans="1:8" x14ac:dyDescent="0.2">
      <c r="A38" s="58" t="s">
        <v>87</v>
      </c>
      <c r="B38" s="34">
        <v>938</v>
      </c>
      <c r="C38" s="50"/>
      <c r="D38" s="42"/>
      <c r="E38" s="40"/>
      <c r="F38" s="40"/>
      <c r="G38" s="40"/>
      <c r="H38" s="40"/>
    </row>
  </sheetData>
  <sheetProtection algorithmName="SHA-512" hashValue="TPrTZIEAe/E3WVFj3b2x7NgyT3fb4BGSeSac3SFwA1cy4rEZFVWfaQECcxC1JopPfy2mqnKd47vfkbVWqHgF8g==" saltValue="01SNVkax7dNmsXi9gsFYrA==" spinCount="100000" sheet="1" objects="1" scenarios="1"/>
  <mergeCells count="7">
    <mergeCell ref="A21:E21"/>
    <mergeCell ref="A1:B1"/>
    <mergeCell ref="A2:B2"/>
    <mergeCell ref="A26:A28"/>
    <mergeCell ref="A29:A31"/>
    <mergeCell ref="A23:A25"/>
    <mergeCell ref="D1:G1"/>
  </mergeCells>
  <dataValidations count="6">
    <dataValidation type="whole" allowBlank="1" showInputMessage="1" showErrorMessage="1" error="This must be a whole number. the maximum you may specify per term is 20 weeks" prompt="Add no. weeks" sqref="B9 B7" xr:uid="{90AFBB5F-4757-4FFB-B7F9-2AC6A13BD6BF}">
      <formula1>10</formula1>
      <formula2>20</formula2>
    </dataValidation>
    <dataValidation type="whole" allowBlank="1" showInputMessage="1" showErrorMessage="1" error="This must be a whole number. You must specify between 10 and 20 weeks" prompt="Add no. weeks" sqref="B8" xr:uid="{A0B849F5-C0AC-45BF-82C4-452A7EC5DB5D}">
      <formula1>10</formula1>
      <formula2>20</formula2>
    </dataValidation>
    <dataValidation type="whole" allowBlank="1" showInputMessage="1" showErrorMessage="1" error="The maximum you may specify is 300 children" prompt="Enter no. of children" sqref="E4:G4 E6:G7 E9:G9 E11:G12 E14:G14 E16:G17 E19:G19" xr:uid="{31D46DC2-C443-47FD-9971-69DD358246B0}">
      <formula1>0</formula1>
      <formula2>300</formula2>
    </dataValidation>
    <dataValidation type="decimal" allowBlank="1" showInputMessage="1" showErrorMessage="1" prompt="Enter No. of hours" sqref="B4:B5" xr:uid="{1E578AF7-B0D1-4BEB-AB47-A7D30691FAB2}">
      <formula1>0</formula1>
      <formula2>15</formula2>
    </dataValidation>
    <dataValidation type="decimal" allowBlank="1" showInputMessage="1" showErrorMessage="1" error="A child cannot claim more than 30 hours per week." prompt="Enter no. of hours" sqref="E10:G10 E18:G18 E5:G5" xr:uid="{8555DC39-AE63-42B2-8357-2E3DC3B1F21B}">
      <formula1>0</formula1>
      <formula2>30</formula2>
    </dataValidation>
    <dataValidation type="decimal" allowBlank="1" showInputMessage="1" showErrorMessage="1" error="A child cannot claim more than 30 hours per week." prompt="Enter no. of hours" sqref="E15:G15" xr:uid="{AD36FBFE-8461-49C0-A368-FBA367B119E1}">
      <formula1>0</formula1>
      <formula2>15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292AB-5FE4-42EF-A4A9-278ED39EE223}">
  <dimension ref="A1:E13"/>
  <sheetViews>
    <sheetView workbookViewId="0">
      <selection activeCell="C12" sqref="C12"/>
    </sheetView>
  </sheetViews>
  <sheetFormatPr defaultColWidth="0" defaultRowHeight="14.25" zeroHeight="1" x14ac:dyDescent="0.2"/>
  <cols>
    <col min="1" max="1" width="17.59765625" customWidth="1"/>
    <col min="2" max="2" width="17.296875" customWidth="1"/>
    <col min="3" max="4" width="18.296875" style="40" customWidth="1"/>
    <col min="5" max="5" width="16" style="40" customWidth="1"/>
    <col min="7" max="7" width="0" hidden="1" customWidth="1"/>
  </cols>
  <sheetData>
    <row r="1" spans="1:5" ht="42.75" customHeight="1" x14ac:dyDescent="0.2">
      <c r="A1" s="7" t="s">
        <v>52</v>
      </c>
      <c r="B1" s="7" t="s">
        <v>9</v>
      </c>
      <c r="C1" s="7" t="s">
        <v>10</v>
      </c>
      <c r="D1" s="6" t="s">
        <v>11</v>
      </c>
      <c r="E1" s="7" t="s">
        <v>18</v>
      </c>
    </row>
    <row r="2" spans="1:5" ht="42.75" x14ac:dyDescent="0.2">
      <c r="A2" s="6" t="s">
        <v>27</v>
      </c>
      <c r="B2" s="8">
        <f>'Your figures'!C23*0.7</f>
        <v>0</v>
      </c>
      <c r="C2" s="8">
        <f>'Your figures'!C24*0.7</f>
        <v>0</v>
      </c>
      <c r="D2" s="8">
        <f>'Your figures'!C25*0.7</f>
        <v>0</v>
      </c>
      <c r="E2" s="8">
        <f>SUM(B2:D2)</f>
        <v>0</v>
      </c>
    </row>
    <row r="3" spans="1:5" ht="28.5" x14ac:dyDescent="0.2">
      <c r="A3" s="6" t="s">
        <v>28</v>
      </c>
      <c r="B3" s="8">
        <f>'Your figures'!F23-'Option 1 Two per term'!B2</f>
        <v>0</v>
      </c>
      <c r="C3" s="8">
        <f>'Your figures'!F24-'Option 1 Two per term'!C2</f>
        <v>0</v>
      </c>
      <c r="D3" s="8">
        <f>'Your figures'!F25-'Option 1 Two per term'!D2</f>
        <v>0</v>
      </c>
      <c r="E3" s="8">
        <f>SUM(B3:D3)</f>
        <v>0</v>
      </c>
    </row>
    <row r="4" spans="1:5" x14ac:dyDescent="0.2">
      <c r="A4" s="68"/>
      <c r="B4" s="69"/>
      <c r="C4" s="70"/>
      <c r="D4" s="11" t="s">
        <v>33</v>
      </c>
      <c r="E4" s="9">
        <f>SUM(E2:E3)</f>
        <v>0</v>
      </c>
    </row>
    <row r="5" spans="1:5" ht="42.75" x14ac:dyDescent="0.2">
      <c r="A5" s="6" t="s">
        <v>29</v>
      </c>
      <c r="B5" s="8">
        <f>'Your figures'!C26*0.7</f>
        <v>0</v>
      </c>
      <c r="C5" s="8">
        <f>'Your figures'!C27*0.7</f>
        <v>0</v>
      </c>
      <c r="D5" s="8">
        <f>'Your figures'!C28*0.7</f>
        <v>0</v>
      </c>
      <c r="E5" s="8">
        <f>SUM(B5:D5)</f>
        <v>0</v>
      </c>
    </row>
    <row r="6" spans="1:5" ht="42.75" x14ac:dyDescent="0.2">
      <c r="A6" s="6" t="s">
        <v>30</v>
      </c>
      <c r="B6" s="8">
        <f>'Your figures'!F26-'Option 1 Two per term'!B5</f>
        <v>0</v>
      </c>
      <c r="C6" s="8">
        <f>'Your figures'!F27-'Option 1 Two per term'!C5</f>
        <v>0</v>
      </c>
      <c r="D6" s="8">
        <f>'Your figures'!F28-'Option 1 Two per term'!D5</f>
        <v>0</v>
      </c>
      <c r="E6" s="8">
        <f>SUM(B6:D6)</f>
        <v>0</v>
      </c>
    </row>
    <row r="7" spans="1:5" x14ac:dyDescent="0.2">
      <c r="A7" s="66"/>
      <c r="B7" s="43"/>
      <c r="C7" s="67"/>
      <c r="D7" s="11" t="s">
        <v>33</v>
      </c>
      <c r="E7" s="9">
        <f>SUM(E5:E6)</f>
        <v>0</v>
      </c>
    </row>
    <row r="8" spans="1:5" ht="42.75" x14ac:dyDescent="0.2">
      <c r="A8" s="6" t="s">
        <v>31</v>
      </c>
      <c r="B8" s="8">
        <f>'Your figures'!C29*0.7</f>
        <v>0</v>
      </c>
      <c r="C8" s="8">
        <f>'Your figures'!C30*0.7</f>
        <v>0</v>
      </c>
      <c r="D8" s="8">
        <f>'Your figures'!C31*0.7</f>
        <v>0</v>
      </c>
      <c r="E8" s="8">
        <f>SUM(B8:D8)</f>
        <v>0</v>
      </c>
    </row>
    <row r="9" spans="1:5" ht="42.75" x14ac:dyDescent="0.2">
      <c r="A9" s="6" t="s">
        <v>32</v>
      </c>
      <c r="B9" s="8">
        <f>'Your figures'!F29-'Option 1 Two per term'!B8</f>
        <v>0</v>
      </c>
      <c r="C9" s="8">
        <f>'Your figures'!F30-'Option 1 Two per term'!C8</f>
        <v>0</v>
      </c>
      <c r="D9" s="8">
        <f>'Your figures'!F31-'Option 1 Two per term'!D8</f>
        <v>0</v>
      </c>
      <c r="E9" s="8">
        <f>SUM(B9:D9)</f>
        <v>0</v>
      </c>
    </row>
    <row r="10" spans="1:5" x14ac:dyDescent="0.2">
      <c r="A10" s="40"/>
      <c r="B10" s="40"/>
      <c r="D10" s="11" t="s">
        <v>33</v>
      </c>
      <c r="E10" s="9">
        <f>SUM(E8:E9)</f>
        <v>0</v>
      </c>
    </row>
    <row r="11" spans="1:5" x14ac:dyDescent="0.2">
      <c r="A11" s="40"/>
      <c r="B11" s="40"/>
    </row>
    <row r="12" spans="1:5" ht="25.5" customHeight="1" x14ac:dyDescent="0.2">
      <c r="A12" s="10" t="s">
        <v>18</v>
      </c>
      <c r="B12" s="9">
        <f>E4+E7+E10</f>
        <v>0</v>
      </c>
    </row>
    <row r="13" spans="1:5" x14ac:dyDescent="0.2">
      <c r="A13" s="40"/>
      <c r="B13" s="65"/>
      <c r="E13" s="65"/>
    </row>
  </sheetData>
  <sheetProtection algorithmName="SHA-512" hashValue="KS55pOVWA5koZTJGQ8Bejx9HkYOmC8pUlRaQ6xkgg+kdDAgjFrXabJXD2ZQvVNQ3PD5oobUndFO/yVFfqae22Q==" saltValue="kq5Y1lFsDxDAXtB36yAs0Q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DBD2D-3943-4F22-963B-88F812131B3E}">
  <dimension ref="A1:F19"/>
  <sheetViews>
    <sheetView zoomScale="85" zoomScaleNormal="85" workbookViewId="0">
      <selection activeCell="D17" sqref="D17"/>
    </sheetView>
  </sheetViews>
  <sheetFormatPr defaultColWidth="0" defaultRowHeight="14.25" zeroHeight="1" x14ac:dyDescent="0.2"/>
  <cols>
    <col min="1" max="1" width="15.69921875" style="4" customWidth="1"/>
    <col min="2" max="2" width="16.796875" style="4" customWidth="1"/>
    <col min="3" max="3" width="12.59765625" style="4" customWidth="1"/>
    <col min="4" max="4" width="12.8984375" style="4" customWidth="1"/>
    <col min="5" max="5" width="13.59765625" style="4" customWidth="1"/>
    <col min="6" max="6" width="14.3984375" style="4" customWidth="1"/>
    <col min="7" max="16384" width="8.796875" hidden="1"/>
  </cols>
  <sheetData>
    <row r="1" spans="1:6" ht="28.5" x14ac:dyDescent="0.2">
      <c r="A1" s="7" t="s">
        <v>52</v>
      </c>
      <c r="B1" s="12" t="s">
        <v>48</v>
      </c>
      <c r="C1" s="10" t="s">
        <v>9</v>
      </c>
      <c r="D1" s="10" t="s">
        <v>10</v>
      </c>
      <c r="E1" s="12" t="s">
        <v>11</v>
      </c>
      <c r="F1" s="10" t="s">
        <v>37</v>
      </c>
    </row>
    <row r="2" spans="1:6" ht="28.5" x14ac:dyDescent="0.2">
      <c r="A2" s="12" t="s">
        <v>39</v>
      </c>
      <c r="B2" s="22">
        <v>0.35</v>
      </c>
      <c r="C2" s="8">
        <f>'Your figures'!C23*B2</f>
        <v>0</v>
      </c>
      <c r="D2" s="8">
        <f>'Your figures'!C24*B2</f>
        <v>0</v>
      </c>
      <c r="E2" s="8">
        <f>'Your figures'!C25*B2</f>
        <v>0</v>
      </c>
      <c r="F2" s="8">
        <f t="shared" ref="F2:F13" si="0">SUM(C2:E2)</f>
        <v>0</v>
      </c>
    </row>
    <row r="3" spans="1:6" ht="28.5" x14ac:dyDescent="0.2">
      <c r="A3" s="12" t="s">
        <v>40</v>
      </c>
      <c r="B3" s="22">
        <v>0.35</v>
      </c>
      <c r="C3" s="8">
        <f>C2</f>
        <v>0</v>
      </c>
      <c r="D3" s="8">
        <f>D2</f>
        <v>0</v>
      </c>
      <c r="E3" s="8">
        <f>E2</f>
        <v>0</v>
      </c>
      <c r="F3" s="8">
        <f t="shared" si="0"/>
        <v>0</v>
      </c>
    </row>
    <row r="4" spans="1:6" ht="42.75" x14ac:dyDescent="0.2">
      <c r="A4" s="12" t="s">
        <v>34</v>
      </c>
      <c r="B4" s="22" t="s">
        <v>49</v>
      </c>
      <c r="C4" s="8">
        <f>'Your figures'!F23-(C2+C3)</f>
        <v>0</v>
      </c>
      <c r="D4" s="8">
        <f>'Your figures'!F24-(D2*2)</f>
        <v>0</v>
      </c>
      <c r="E4" s="8">
        <f>'Your figures'!F25-(E2*2)</f>
        <v>0</v>
      </c>
      <c r="F4" s="8">
        <f t="shared" si="0"/>
        <v>0</v>
      </c>
    </row>
    <row r="5" spans="1:6" ht="28.5" x14ac:dyDescent="0.2">
      <c r="A5" s="12" t="s">
        <v>41</v>
      </c>
      <c r="B5" s="22">
        <f>(1*0.7)/4</f>
        <v>0.17499999999999999</v>
      </c>
      <c r="C5" s="8">
        <f>'Your figures'!C26*B5</f>
        <v>0</v>
      </c>
      <c r="D5" s="8">
        <f>'Your figures'!C27*B5</f>
        <v>0</v>
      </c>
      <c r="E5" s="8">
        <f>'Your figures'!C28*B5</f>
        <v>0</v>
      </c>
      <c r="F5" s="8">
        <f t="shared" si="0"/>
        <v>0</v>
      </c>
    </row>
    <row r="6" spans="1:6" ht="28.5" x14ac:dyDescent="0.2">
      <c r="A6" s="12" t="s">
        <v>42</v>
      </c>
      <c r="B6" s="22">
        <f>(1*0.7)/4</f>
        <v>0.17499999999999999</v>
      </c>
      <c r="C6" s="8">
        <f>C5</f>
        <v>0</v>
      </c>
      <c r="D6" s="8">
        <f t="shared" ref="D6:E6" si="1">D5</f>
        <v>0</v>
      </c>
      <c r="E6" s="8">
        <f t="shared" si="1"/>
        <v>0</v>
      </c>
      <c r="F6" s="8">
        <f t="shared" si="0"/>
        <v>0</v>
      </c>
    </row>
    <row r="7" spans="1:6" ht="28.5" x14ac:dyDescent="0.2">
      <c r="A7" s="12" t="s">
        <v>43</v>
      </c>
      <c r="B7" s="22">
        <v>0.17499999999999999</v>
      </c>
      <c r="C7" s="8">
        <f>C5</f>
        <v>0</v>
      </c>
      <c r="D7" s="8">
        <f t="shared" ref="D7:E7" si="2">D5</f>
        <v>0</v>
      </c>
      <c r="E7" s="8">
        <f t="shared" si="2"/>
        <v>0</v>
      </c>
      <c r="F7" s="8">
        <f t="shared" si="0"/>
        <v>0</v>
      </c>
    </row>
    <row r="8" spans="1:6" ht="28.5" x14ac:dyDescent="0.2">
      <c r="A8" s="12" t="s">
        <v>44</v>
      </c>
      <c r="B8" s="22">
        <f>(1*0.7)/4</f>
        <v>0.17499999999999999</v>
      </c>
      <c r="C8" s="8">
        <f>C5</f>
        <v>0</v>
      </c>
      <c r="D8" s="8">
        <f t="shared" ref="D8:E8" si="3">D5</f>
        <v>0</v>
      </c>
      <c r="E8" s="8">
        <f t="shared" si="3"/>
        <v>0</v>
      </c>
      <c r="F8" s="8">
        <f t="shared" si="0"/>
        <v>0</v>
      </c>
    </row>
    <row r="9" spans="1:6" ht="42.75" x14ac:dyDescent="0.2">
      <c r="A9" s="12" t="s">
        <v>35</v>
      </c>
      <c r="B9" s="22" t="s">
        <v>50</v>
      </c>
      <c r="C9" s="8">
        <f>'Your figures'!F26-(C5+C6+C7+C8)</f>
        <v>0</v>
      </c>
      <c r="D9" s="8">
        <f>'Your figures'!F27-(D5+D6+D7+D8)</f>
        <v>0</v>
      </c>
      <c r="E9" s="8">
        <f>'Your figures'!F28-(E5+E6+E7+E8)</f>
        <v>0</v>
      </c>
      <c r="F9" s="8">
        <f t="shared" si="0"/>
        <v>0</v>
      </c>
    </row>
    <row r="10" spans="1:6" ht="42.75" x14ac:dyDescent="0.2">
      <c r="A10" s="12" t="s">
        <v>45</v>
      </c>
      <c r="B10" s="22">
        <f>3/9*0.7</f>
        <v>0.23333333333333331</v>
      </c>
      <c r="C10" s="8">
        <f>'Your figures'!C29*B10</f>
        <v>0</v>
      </c>
      <c r="D10" s="8">
        <f>'Your figures'!C30*B10</f>
        <v>0</v>
      </c>
      <c r="E10" s="8">
        <f>'Your figures'!C31*B10</f>
        <v>0</v>
      </c>
      <c r="F10" s="8">
        <f t="shared" si="0"/>
        <v>0</v>
      </c>
    </row>
    <row r="11" spans="1:6" ht="28.5" x14ac:dyDescent="0.2">
      <c r="A11" s="12" t="s">
        <v>46</v>
      </c>
      <c r="B11" s="22">
        <f>3/9*0.7</f>
        <v>0.23333333333333331</v>
      </c>
      <c r="C11" s="8">
        <f>C10</f>
        <v>0</v>
      </c>
      <c r="D11" s="8">
        <f>D10</f>
        <v>0</v>
      </c>
      <c r="E11" s="8">
        <f>E10</f>
        <v>0</v>
      </c>
      <c r="F11" s="8">
        <f t="shared" si="0"/>
        <v>0</v>
      </c>
    </row>
    <row r="12" spans="1:6" ht="42.75" x14ac:dyDescent="0.2">
      <c r="A12" s="12" t="s">
        <v>47</v>
      </c>
      <c r="B12" s="22">
        <f>3/9*0.7</f>
        <v>0.23333333333333331</v>
      </c>
      <c r="C12" s="8">
        <f>C11</f>
        <v>0</v>
      </c>
      <c r="D12" s="8">
        <f>D10</f>
        <v>0</v>
      </c>
      <c r="E12" s="8">
        <f>E10</f>
        <v>0</v>
      </c>
      <c r="F12" s="8">
        <f t="shared" si="0"/>
        <v>0</v>
      </c>
    </row>
    <row r="13" spans="1:6" ht="42.75" x14ac:dyDescent="0.2">
      <c r="A13" s="12" t="s">
        <v>36</v>
      </c>
      <c r="B13" s="22" t="s">
        <v>51</v>
      </c>
      <c r="C13" s="8">
        <f>'Your figures'!F29-(C10+C11+C12)</f>
        <v>0</v>
      </c>
      <c r="D13" s="8">
        <f>'Your figures'!F30-(D10+D11+D12)</f>
        <v>0</v>
      </c>
      <c r="E13" s="8">
        <f>'Your figures'!F31-(E10+E11+E12)</f>
        <v>0</v>
      </c>
      <c r="F13" s="8">
        <f t="shared" si="0"/>
        <v>0</v>
      </c>
    </row>
    <row r="14" spans="1:6" x14ac:dyDescent="0.2">
      <c r="A14" s="40"/>
      <c r="B14" s="40"/>
      <c r="C14" s="40"/>
      <c r="D14" s="73"/>
      <c r="E14" s="74"/>
      <c r="F14" s="40"/>
    </row>
    <row r="15" spans="1:6" ht="21" customHeight="1" x14ac:dyDescent="0.2">
      <c r="A15" s="12" t="s">
        <v>55</v>
      </c>
      <c r="B15" s="9">
        <f>F2+F3+F4</f>
        <v>0</v>
      </c>
      <c r="C15" s="40"/>
      <c r="D15" s="73"/>
      <c r="E15" s="74"/>
      <c r="F15" s="40"/>
    </row>
    <row r="16" spans="1:6" ht="21" customHeight="1" x14ac:dyDescent="0.2">
      <c r="A16" s="12" t="s">
        <v>56</v>
      </c>
      <c r="B16" s="9">
        <f>F5+F6+F7+F8+F9</f>
        <v>0</v>
      </c>
      <c r="C16" s="40"/>
      <c r="D16" s="73"/>
      <c r="E16" s="74"/>
      <c r="F16" s="40"/>
    </row>
    <row r="17" spans="1:6" ht="21" customHeight="1" x14ac:dyDescent="0.2">
      <c r="A17" s="12" t="s">
        <v>57</v>
      </c>
      <c r="B17" s="9">
        <f>F10+F11+F12+F13</f>
        <v>0</v>
      </c>
      <c r="C17" s="40"/>
      <c r="D17" s="73"/>
      <c r="E17" s="74"/>
      <c r="F17" s="40"/>
    </row>
    <row r="18" spans="1:6" ht="21" customHeight="1" x14ac:dyDescent="0.2">
      <c r="A18" s="12" t="s">
        <v>38</v>
      </c>
      <c r="B18" s="9">
        <f>SUM(F2:F13)</f>
        <v>0</v>
      </c>
      <c r="C18" s="40"/>
      <c r="D18" s="40"/>
      <c r="E18" s="40"/>
      <c r="F18" s="40"/>
    </row>
    <row r="19" spans="1:6" x14ac:dyDescent="0.2">
      <c r="A19" s="40"/>
      <c r="B19" s="40"/>
      <c r="C19" s="40"/>
      <c r="D19" s="40"/>
      <c r="E19" s="40"/>
      <c r="F19" s="40"/>
    </row>
  </sheetData>
  <sheetProtection algorithmName="SHA-512" hashValue="yn3BHnijKtzL4t3vDX92jgcuqZrYJJYtw+/Pk1dvRBE4O3bh5uZNcSGM7hDeR86fnBMz1mVM6YfD/eT25LP26w==" saltValue="f8JUJc5DjNMmk6JnMkYsZg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C8FFA-1B55-4164-A19F-CCC8D3A70495}">
  <dimension ref="A1:G55"/>
  <sheetViews>
    <sheetView workbookViewId="0">
      <selection activeCell="D15" sqref="D15"/>
    </sheetView>
  </sheetViews>
  <sheetFormatPr defaultRowHeight="14.25" x14ac:dyDescent="0.2"/>
  <cols>
    <col min="1" max="1" width="10.296875" style="35" bestFit="1" customWidth="1"/>
    <col min="2" max="2" width="22.3984375" hidden="1" customWidth="1"/>
    <col min="3" max="3" width="22.3984375" style="30" hidden="1" customWidth="1"/>
    <col min="4" max="4" width="30.69921875" style="27" customWidth="1"/>
    <col min="5" max="5" width="15.59765625" style="30" customWidth="1"/>
    <col min="6" max="6" width="26.19921875" style="27" customWidth="1"/>
    <col min="7" max="7" width="15.5" customWidth="1"/>
    <col min="8" max="8" width="17.8984375" customWidth="1"/>
  </cols>
  <sheetData>
    <row r="1" spans="1:7" ht="44.25" customHeight="1" x14ac:dyDescent="0.2">
      <c r="A1" s="36" t="s">
        <v>74</v>
      </c>
      <c r="B1" s="24" t="s">
        <v>75</v>
      </c>
      <c r="C1" s="28" t="s">
        <v>78</v>
      </c>
      <c r="D1" s="26" t="s">
        <v>64</v>
      </c>
      <c r="E1" s="31" t="s">
        <v>79</v>
      </c>
      <c r="F1" s="26" t="s">
        <v>65</v>
      </c>
      <c r="G1" s="25"/>
    </row>
    <row r="2" spans="1:7" ht="71.25" x14ac:dyDescent="0.2">
      <c r="A2" s="35">
        <v>45656</v>
      </c>
      <c r="B2" s="1" t="s">
        <v>66</v>
      </c>
      <c r="C2" s="29" t="e">
        <f>Table1[[#This Row],[Option 1 - Two payments per term]]/D55</f>
        <v>#DIV/0!</v>
      </c>
      <c r="D2" s="27">
        <f>'Option 1 Two per term'!E2</f>
        <v>0</v>
      </c>
      <c r="E2" s="30" t="e">
        <f>Table1[[#This Row],[Option 2 - Monthly Payments]]/F55-((Table1[[#This Row],[Option 2 - Monthly Payments]]/F55)*2)*2</f>
        <v>#DIV/0!</v>
      </c>
      <c r="F2" s="27">
        <f>'Option 2 Monthly'!F2</f>
        <v>0</v>
      </c>
    </row>
    <row r="3" spans="1:7" x14ac:dyDescent="0.2">
      <c r="A3" s="35">
        <v>45663</v>
      </c>
    </row>
    <row r="4" spans="1:7" x14ac:dyDescent="0.2">
      <c r="A4" s="35">
        <v>45670</v>
      </c>
    </row>
    <row r="5" spans="1:7" x14ac:dyDescent="0.2">
      <c r="A5" s="35">
        <v>45677</v>
      </c>
    </row>
    <row r="6" spans="1:7" ht="42.75" x14ac:dyDescent="0.2">
      <c r="A6" s="35">
        <v>45684</v>
      </c>
      <c r="B6" s="1" t="s">
        <v>67</v>
      </c>
      <c r="C6" s="29"/>
      <c r="E6" s="30" t="e">
        <f>Table1[[#This Row],[Option 2 - Monthly Payments]]/F55-((Table1[[#This Row],[Option 2 - Monthly Payments]]/F55)*2)*2</f>
        <v>#DIV/0!</v>
      </c>
      <c r="F6" s="27">
        <f>'Option 2 Monthly'!F3</f>
        <v>0</v>
      </c>
    </row>
    <row r="7" spans="1:7" x14ac:dyDescent="0.2">
      <c r="A7" s="35">
        <v>45691</v>
      </c>
    </row>
    <row r="8" spans="1:7" x14ac:dyDescent="0.2">
      <c r="A8" s="35">
        <v>45698</v>
      </c>
    </row>
    <row r="9" spans="1:7" ht="42.75" x14ac:dyDescent="0.2">
      <c r="A9" s="35">
        <v>45705</v>
      </c>
      <c r="B9" s="1" t="s">
        <v>76</v>
      </c>
      <c r="C9" s="29" t="e">
        <f>Table1[[#This Row],[Option 1 - Two payments per term]]/D55</f>
        <v>#DIV/0!</v>
      </c>
      <c r="D9" s="27">
        <f>'Option 1 Two per term'!E3</f>
        <v>0</v>
      </c>
    </row>
    <row r="10" spans="1:7" ht="42.75" x14ac:dyDescent="0.2">
      <c r="A10" s="35">
        <v>45712</v>
      </c>
      <c r="B10" s="1" t="s">
        <v>68</v>
      </c>
      <c r="C10" s="29"/>
      <c r="E10" s="30" t="e">
        <f>Table1[[#This Row],[Option 2 - Monthly Payments]]/F55-((Table1[[#This Row],[Option 2 - Monthly Payments]]/F55)*2)*2</f>
        <v>#DIV/0!</v>
      </c>
      <c r="F10" s="27">
        <f>'Option 2 Monthly'!F4</f>
        <v>0</v>
      </c>
    </row>
    <row r="11" spans="1:7" x14ac:dyDescent="0.2">
      <c r="A11" s="35">
        <v>45719</v>
      </c>
    </row>
    <row r="12" spans="1:7" x14ac:dyDescent="0.2">
      <c r="A12" s="35">
        <v>45726</v>
      </c>
    </row>
    <row r="13" spans="1:7" x14ac:dyDescent="0.2">
      <c r="A13" s="35">
        <v>45733</v>
      </c>
    </row>
    <row r="14" spans="1:7" x14ac:dyDescent="0.2">
      <c r="A14" s="35">
        <v>45740</v>
      </c>
    </row>
    <row r="15" spans="1:7" ht="114" x14ac:dyDescent="0.2">
      <c r="A15" s="35">
        <v>45747</v>
      </c>
      <c r="B15" s="1" t="s">
        <v>69</v>
      </c>
      <c r="C15" s="29" t="e">
        <f>Table1[[#This Row],[Option 1 - Two payments per term]]/D55</f>
        <v>#DIV/0!</v>
      </c>
      <c r="D15" s="27">
        <f>'Option 1 Two per term'!E5</f>
        <v>0</v>
      </c>
      <c r="E15" s="30" t="e">
        <f>Table1[[#This Row],[Option 2 - Monthly Payments]]/F55-((Table1[[#This Row],[Option 2 - Monthly Payments]]/F55)*2)*2</f>
        <v>#DIV/0!</v>
      </c>
      <c r="F15" s="27">
        <f>'Option 2 Monthly'!F5</f>
        <v>0</v>
      </c>
    </row>
    <row r="16" spans="1:7" x14ac:dyDescent="0.2">
      <c r="A16" s="35">
        <v>45754</v>
      </c>
    </row>
    <row r="17" spans="1:6" x14ac:dyDescent="0.2">
      <c r="A17" s="35">
        <v>45761</v>
      </c>
    </row>
    <row r="18" spans="1:6" x14ac:dyDescent="0.2">
      <c r="A18" s="35">
        <v>45768</v>
      </c>
    </row>
    <row r="19" spans="1:6" ht="42.75" x14ac:dyDescent="0.2">
      <c r="A19" s="35">
        <v>45775</v>
      </c>
      <c r="B19" s="1" t="s">
        <v>67</v>
      </c>
      <c r="C19" s="29"/>
      <c r="E19" s="30" t="e">
        <f>Table1[[#This Row],[Option 2 - Monthly Payments]]/F55-((Table1[[#This Row],[Option 2 - Monthly Payments]]/F55)*2)*2</f>
        <v>#DIV/0!</v>
      </c>
      <c r="F19" s="27">
        <f>'Option 2 Monthly'!F6</f>
        <v>0</v>
      </c>
    </row>
    <row r="20" spans="1:6" x14ac:dyDescent="0.2">
      <c r="A20" s="35">
        <v>45782</v>
      </c>
    </row>
    <row r="21" spans="1:6" x14ac:dyDescent="0.2">
      <c r="A21" s="35">
        <v>45789</v>
      </c>
    </row>
    <row r="22" spans="1:6" x14ac:dyDescent="0.2">
      <c r="A22" s="35">
        <v>45796</v>
      </c>
    </row>
    <row r="23" spans="1:6" ht="71.25" x14ac:dyDescent="0.2">
      <c r="A23" s="35">
        <v>45803</v>
      </c>
      <c r="B23" s="1" t="s">
        <v>77</v>
      </c>
      <c r="C23" s="29" t="e">
        <f>Table1[[#This Row],[Option 1 - Two payments per term]]/D55</f>
        <v>#DIV/0!</v>
      </c>
      <c r="D23" s="27">
        <f>'Option 1 Two per term'!E6</f>
        <v>0</v>
      </c>
      <c r="E23" s="30" t="e">
        <f>Table1[[#This Row],[Option 2 - Monthly Payments]]/F55-((Table1[[#This Row],[Option 2 - Monthly Payments]]/F55)*2)*2</f>
        <v>#DIV/0!</v>
      </c>
      <c r="F23" s="27">
        <f>'Option 2 Monthly'!F7</f>
        <v>0</v>
      </c>
    </row>
    <row r="24" spans="1:6" x14ac:dyDescent="0.2">
      <c r="A24" s="35">
        <v>45810</v>
      </c>
    </row>
    <row r="25" spans="1:6" x14ac:dyDescent="0.2">
      <c r="A25" s="35">
        <v>45817</v>
      </c>
    </row>
    <row r="26" spans="1:6" x14ac:dyDescent="0.2">
      <c r="A26" s="35">
        <v>45824</v>
      </c>
    </row>
    <row r="27" spans="1:6" ht="42.75" x14ac:dyDescent="0.2">
      <c r="A27" s="35">
        <v>45831</v>
      </c>
      <c r="B27" s="1" t="s">
        <v>70</v>
      </c>
      <c r="C27" s="29"/>
      <c r="E27" s="30" t="e">
        <f>Table1[[#This Row],[Option 2 - Monthly Payments]]/F55-((Table1[[#This Row],[Option 2 - Monthly Payments]]/F55)*2)*2</f>
        <v>#DIV/0!</v>
      </c>
      <c r="F27" s="27">
        <f>'Option 2 Monthly'!F8</f>
        <v>0</v>
      </c>
    </row>
    <row r="28" spans="1:6" x14ac:dyDescent="0.2">
      <c r="A28" s="35">
        <v>45838</v>
      </c>
    </row>
    <row r="29" spans="1:6" x14ac:dyDescent="0.2">
      <c r="A29" s="35">
        <v>45845</v>
      </c>
    </row>
    <row r="30" spans="1:6" x14ac:dyDescent="0.2">
      <c r="A30" s="35">
        <v>45852</v>
      </c>
    </row>
    <row r="31" spans="1:6" ht="42.75" x14ac:dyDescent="0.2">
      <c r="A31" s="35">
        <v>45859</v>
      </c>
      <c r="B31" s="1" t="s">
        <v>68</v>
      </c>
      <c r="C31" s="29"/>
      <c r="E31" s="30" t="e">
        <f>Table1[[#This Row],[Option 2 - Monthly Payments]]/F55-((Table1[[#This Row],[Option 2 - Monthly Payments]]/F55)*2)*2</f>
        <v>#DIV/0!</v>
      </c>
      <c r="F31" s="27">
        <f>'Option 2 Monthly'!F9</f>
        <v>0</v>
      </c>
    </row>
    <row r="32" spans="1:6" x14ac:dyDescent="0.2">
      <c r="A32" s="35">
        <v>45866</v>
      </c>
    </row>
    <row r="33" spans="1:6" x14ac:dyDescent="0.2">
      <c r="A33" s="35">
        <v>45873</v>
      </c>
    </row>
    <row r="34" spans="1:6" x14ac:dyDescent="0.2">
      <c r="A34" s="35">
        <v>45880</v>
      </c>
    </row>
    <row r="35" spans="1:6" x14ac:dyDescent="0.2">
      <c r="A35" s="35">
        <v>45887</v>
      </c>
    </row>
    <row r="36" spans="1:6" ht="71.25" x14ac:dyDescent="0.2">
      <c r="A36" s="35">
        <v>45894</v>
      </c>
      <c r="B36" s="1" t="s">
        <v>66</v>
      </c>
      <c r="C36" s="29" t="e">
        <f>Table1[[#This Row],[Option 1 - Two payments per term]]/D55</f>
        <v>#DIV/0!</v>
      </c>
      <c r="D36" s="27">
        <f>'Option 1 Two per term'!E8</f>
        <v>0</v>
      </c>
      <c r="E36" s="30" t="e">
        <f>Table1[[#This Row],[Option 2 - Monthly Payments]]/F55-((Table1[[#This Row],[Option 2 - Monthly Payments]]/F55)*2)*2</f>
        <v>#DIV/0!</v>
      </c>
      <c r="F36" s="27">
        <f>'Option 2 Monthly'!F10</f>
        <v>0</v>
      </c>
    </row>
    <row r="37" spans="1:6" x14ac:dyDescent="0.2">
      <c r="A37" s="35">
        <v>45901</v>
      </c>
    </row>
    <row r="38" spans="1:6" x14ac:dyDescent="0.2">
      <c r="A38" s="35">
        <v>45908</v>
      </c>
    </row>
    <row r="39" spans="1:6" x14ac:dyDescent="0.2">
      <c r="A39" s="35">
        <v>45915</v>
      </c>
    </row>
    <row r="40" spans="1:6" ht="42.75" x14ac:dyDescent="0.2">
      <c r="A40" s="35">
        <v>45922</v>
      </c>
      <c r="B40" s="1" t="s">
        <v>71</v>
      </c>
      <c r="C40" s="29"/>
      <c r="E40" s="30" t="e">
        <f>Table1[[#This Row],[Option 2 - Monthly Payments]]/F55-((Table1[[#This Row],[Option 2 - Monthly Payments]]/F55)*2)*2</f>
        <v>#DIV/0!</v>
      </c>
      <c r="F40" s="27">
        <f>'Option 2 Monthly'!F11</f>
        <v>0</v>
      </c>
    </row>
    <row r="41" spans="1:6" x14ac:dyDescent="0.2">
      <c r="A41" s="35">
        <v>45929</v>
      </c>
    </row>
    <row r="42" spans="1:6" x14ac:dyDescent="0.2">
      <c r="A42" s="35">
        <v>45936</v>
      </c>
    </row>
    <row r="43" spans="1:6" ht="42.75" x14ac:dyDescent="0.2">
      <c r="A43" s="35">
        <v>45943</v>
      </c>
      <c r="B43" s="1" t="s">
        <v>76</v>
      </c>
      <c r="C43" s="29" t="e">
        <f>Table1[[#This Row],[Option 1 - Two payments per term]]/D55</f>
        <v>#DIV/0!</v>
      </c>
      <c r="D43" s="27">
        <f>'Option 1 Two per term'!E9</f>
        <v>0</v>
      </c>
    </row>
    <row r="44" spans="1:6" ht="28.5" x14ac:dyDescent="0.2">
      <c r="A44" s="35">
        <v>45950</v>
      </c>
      <c r="B44" s="1" t="s">
        <v>72</v>
      </c>
      <c r="C44" s="29"/>
      <c r="E44" s="30" t="e">
        <f>Table1[[#This Row],[Option 2 - Monthly Payments]]/F55-((Table1[[#This Row],[Option 2 - Monthly Payments]]/F55)*2)*2</f>
        <v>#DIV/0!</v>
      </c>
      <c r="F44" s="27">
        <f>'Option 2 Monthly'!F12</f>
        <v>0</v>
      </c>
    </row>
    <row r="45" spans="1:6" x14ac:dyDescent="0.2">
      <c r="A45" s="35">
        <v>45957</v>
      </c>
    </row>
    <row r="46" spans="1:6" x14ac:dyDescent="0.2">
      <c r="A46" s="35">
        <v>45964</v>
      </c>
    </row>
    <row r="47" spans="1:6" x14ac:dyDescent="0.2">
      <c r="A47" s="35">
        <v>45971</v>
      </c>
    </row>
    <row r="48" spans="1:6" x14ac:dyDescent="0.2">
      <c r="A48" s="35">
        <v>45978</v>
      </c>
    </row>
    <row r="49" spans="1:6" ht="28.5" x14ac:dyDescent="0.2">
      <c r="A49" s="35">
        <v>45985</v>
      </c>
      <c r="B49" s="1" t="s">
        <v>73</v>
      </c>
      <c r="C49" s="29"/>
      <c r="E49" s="30" t="e">
        <f>Table1[[#This Row],[Option 2 - Monthly Payments]]/F55-((Table1[[#This Row],[Option 2 - Monthly Payments]]/F55)*2)*2</f>
        <v>#DIV/0!</v>
      </c>
      <c r="F49" s="27">
        <f>'Option 2 Monthly'!F13</f>
        <v>0</v>
      </c>
    </row>
    <row r="50" spans="1:6" x14ac:dyDescent="0.2">
      <c r="A50" s="35">
        <v>45992</v>
      </c>
    </row>
    <row r="51" spans="1:6" x14ac:dyDescent="0.2">
      <c r="A51" s="35">
        <v>45999</v>
      </c>
    </row>
    <row r="52" spans="1:6" x14ac:dyDescent="0.2">
      <c r="A52" s="35">
        <v>46006</v>
      </c>
    </row>
    <row r="53" spans="1:6" x14ac:dyDescent="0.2">
      <c r="A53" s="35">
        <v>46013</v>
      </c>
    </row>
    <row r="54" spans="1:6" x14ac:dyDescent="0.2">
      <c r="A54" s="35">
        <v>46020</v>
      </c>
    </row>
    <row r="55" spans="1:6" x14ac:dyDescent="0.2">
      <c r="D55" s="27">
        <f>SUM(D2:D54)</f>
        <v>0</v>
      </c>
      <c r="F55" s="27">
        <f>SUM(F2:F54)</f>
        <v>0</v>
      </c>
    </row>
  </sheetData>
  <sheetProtection algorithmName="SHA-512" hashValue="N2Qpqe4BKsdu5at1K4eaXs3ZNwHLa0f6tq8+xmEd38qKolEpBeekRQp49HpS8OPVlDFe37tz/VOFVLt+wSxh5A==" saltValue="6X7sc32qPyNxlZTxOcN6iw==" spinCount="100000" sheet="1" objects="1" scenarios="1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4F9DE-C743-4194-8D20-7F21E3BA2569}">
  <dimension ref="A1:M30"/>
  <sheetViews>
    <sheetView zoomScaleNormal="100" workbookViewId="0">
      <selection activeCell="C12" sqref="C12"/>
    </sheetView>
  </sheetViews>
  <sheetFormatPr defaultColWidth="0" defaultRowHeight="14.25" zeroHeight="1" x14ac:dyDescent="0.2"/>
  <cols>
    <col min="1" max="13" width="11.8984375" style="4" customWidth="1"/>
    <col min="14" max="16384" width="8.796875" style="4" hidden="1"/>
  </cols>
  <sheetData>
    <row r="1" spans="1:13" x14ac:dyDescent="0.2"/>
    <row r="2" spans="1:13" x14ac:dyDescent="0.2"/>
    <row r="3" spans="1:13" x14ac:dyDescent="0.2"/>
    <row r="4" spans="1:13" x14ac:dyDescent="0.2"/>
    <row r="5" spans="1:13" x14ac:dyDescent="0.2"/>
    <row r="6" spans="1:13" x14ac:dyDescent="0.2"/>
    <row r="7" spans="1:13" x14ac:dyDescent="0.2"/>
    <row r="8" spans="1:13" x14ac:dyDescent="0.2"/>
    <row r="9" spans="1:13" x14ac:dyDescent="0.2"/>
    <row r="10" spans="1:13" x14ac:dyDescent="0.2"/>
    <row r="11" spans="1:13" x14ac:dyDescent="0.2"/>
    <row r="12" spans="1:13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</row>
    <row r="13" spans="1:13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</row>
    <row r="14" spans="1:13" x14ac:dyDescent="0.2"/>
    <row r="15" spans="1:13" x14ac:dyDescent="0.2"/>
    <row r="16" spans="1:13" x14ac:dyDescent="0.2"/>
    <row r="17" s="4" customFormat="1" x14ac:dyDescent="0.2"/>
    <row r="18" s="4" customFormat="1" x14ac:dyDescent="0.2"/>
    <row r="19" s="4" customFormat="1" x14ac:dyDescent="0.2"/>
    <row r="20" s="4" customFormat="1" x14ac:dyDescent="0.2"/>
    <row r="21" s="4" customFormat="1" x14ac:dyDescent="0.2"/>
    <row r="22" s="4" customFormat="1" x14ac:dyDescent="0.2"/>
    <row r="23" s="4" customFormat="1" x14ac:dyDescent="0.2"/>
    <row r="24" s="4" customFormat="1" x14ac:dyDescent="0.2"/>
    <row r="25" s="4" customFormat="1" hidden="1" x14ac:dyDescent="0.2"/>
    <row r="26" s="4" customFormat="1" hidden="1" x14ac:dyDescent="0.2"/>
    <row r="27" s="4" customFormat="1" hidden="1" x14ac:dyDescent="0.2"/>
    <row r="28" s="4" customFormat="1" hidden="1" x14ac:dyDescent="0.2"/>
    <row r="29" s="4" customFormat="1" hidden="1" x14ac:dyDescent="0.2"/>
    <row r="30" s="4" customFormat="1" hidden="1" x14ac:dyDescent="0.2"/>
  </sheetData>
  <sheetProtection algorithmName="SHA-512" hashValue="r3/pNss0ey0P+iUfG7l4bUTEzAimRuB9QdMDU0Kk/xjN43fYGoieAhfr7HRlyY2FZARbUBqzQgMK5zH+TdiDzg==" saltValue="MI3nB3t8lSmYPCsAHSNNyQ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AC581-18C8-485B-AEB6-4BEC10C8A7C2}">
  <dimension ref="A1:G55"/>
  <sheetViews>
    <sheetView topLeftCell="A27" workbookViewId="0">
      <selection activeCell="D36" sqref="D36"/>
    </sheetView>
  </sheetViews>
  <sheetFormatPr defaultRowHeight="14.25" x14ac:dyDescent="0.2"/>
  <cols>
    <col min="1" max="1" width="10.296875" bestFit="1" customWidth="1"/>
    <col min="2" max="2" width="22.3984375" hidden="1" customWidth="1"/>
    <col min="3" max="3" width="22.3984375" style="30" hidden="1" customWidth="1"/>
    <col min="4" max="4" width="30.69921875" style="27" customWidth="1"/>
    <col min="5" max="5" width="15.59765625" style="30" customWidth="1"/>
    <col min="6" max="6" width="26.19921875" style="27" customWidth="1"/>
    <col min="7" max="7" width="15.5" customWidth="1"/>
    <col min="8" max="8" width="17.8984375" customWidth="1"/>
  </cols>
  <sheetData>
    <row r="1" spans="1:7" ht="44.25" customHeight="1" x14ac:dyDescent="0.2">
      <c r="A1" s="24" t="s">
        <v>74</v>
      </c>
      <c r="B1" s="24" t="s">
        <v>75</v>
      </c>
      <c r="C1" s="28" t="s">
        <v>78</v>
      </c>
      <c r="D1" s="26" t="s">
        <v>64</v>
      </c>
      <c r="E1" s="31" t="s">
        <v>79</v>
      </c>
      <c r="F1" s="26" t="s">
        <v>81</v>
      </c>
      <c r="G1" s="25"/>
    </row>
    <row r="2" spans="1:7" ht="71.25" x14ac:dyDescent="0.2">
      <c r="A2" s="23">
        <v>45656</v>
      </c>
      <c r="B2" s="1" t="s">
        <v>66</v>
      </c>
      <c r="C2" s="29" t="e">
        <f>Table13[[#This Row],[Option 1 - Two payments per term]]/D55</f>
        <v>#REF!</v>
      </c>
      <c r="D2" s="27" t="e">
        <f>#REF!</f>
        <v>#REF!</v>
      </c>
      <c r="E2" s="30" t="e">
        <f>Table13[[#This Row],[Option 2 Varied Estimates]]/F55-((Table13[[#This Row],[Option 2 Varied Estimates]]/F55)*2)*2</f>
        <v>#DIV/0!</v>
      </c>
      <c r="F2" s="27">
        <f>'Option 2 Monthly'!F2</f>
        <v>0</v>
      </c>
    </row>
    <row r="3" spans="1:7" x14ac:dyDescent="0.2">
      <c r="A3" s="23">
        <v>45663</v>
      </c>
    </row>
    <row r="4" spans="1:7" x14ac:dyDescent="0.2">
      <c r="A4" s="23">
        <v>45670</v>
      </c>
    </row>
    <row r="5" spans="1:7" x14ac:dyDescent="0.2">
      <c r="A5" s="23">
        <v>45677</v>
      </c>
    </row>
    <row r="6" spans="1:7" ht="42.75" x14ac:dyDescent="0.2">
      <c r="A6" s="23">
        <v>45684</v>
      </c>
      <c r="B6" s="1" t="s">
        <v>67</v>
      </c>
      <c r="C6" s="29"/>
      <c r="E6" s="30" t="e">
        <f>Table13[[#This Row],[Option 2 Varied Estimates]]/F55-((Table13[[#This Row],[Option 2 Varied Estimates]]/F55)*2)*2</f>
        <v>#DIV/0!</v>
      </c>
      <c r="F6" s="27">
        <f>'Option 2 Monthly'!F3</f>
        <v>0</v>
      </c>
    </row>
    <row r="7" spans="1:7" x14ac:dyDescent="0.2">
      <c r="A7" s="23">
        <v>45691</v>
      </c>
    </row>
    <row r="8" spans="1:7" x14ac:dyDescent="0.2">
      <c r="A8" s="23">
        <v>45698</v>
      </c>
    </row>
    <row r="9" spans="1:7" ht="42.75" x14ac:dyDescent="0.2">
      <c r="A9" s="23">
        <v>45705</v>
      </c>
      <c r="B9" s="1" t="s">
        <v>76</v>
      </c>
      <c r="C9" s="29" t="e">
        <f>Table13[[#This Row],[Option 1 - Two payments per term]]/D55</f>
        <v>#REF!</v>
      </c>
      <c r="D9" s="27" t="e">
        <f>#REF!</f>
        <v>#REF!</v>
      </c>
    </row>
    <row r="10" spans="1:7" ht="42.75" x14ac:dyDescent="0.2">
      <c r="A10" s="23">
        <v>45712</v>
      </c>
      <c r="B10" s="1" t="s">
        <v>68</v>
      </c>
      <c r="C10" s="29"/>
      <c r="E10" s="30" t="e">
        <f>Table13[[#This Row],[Option 2 Varied Estimates]]/F55-((Table13[[#This Row],[Option 2 Varied Estimates]]/F55)*2)*2</f>
        <v>#DIV/0!</v>
      </c>
      <c r="F10" s="27">
        <f>'Option 2 Monthly'!F4</f>
        <v>0</v>
      </c>
    </row>
    <row r="11" spans="1:7" x14ac:dyDescent="0.2">
      <c r="A11" s="23">
        <v>45719</v>
      </c>
    </row>
    <row r="12" spans="1:7" x14ac:dyDescent="0.2">
      <c r="A12" s="23">
        <v>45726</v>
      </c>
    </row>
    <row r="13" spans="1:7" x14ac:dyDescent="0.2">
      <c r="A13" s="23">
        <v>45733</v>
      </c>
    </row>
    <row r="14" spans="1:7" x14ac:dyDescent="0.2">
      <c r="A14" s="23">
        <v>45740</v>
      </c>
    </row>
    <row r="15" spans="1:7" ht="114" x14ac:dyDescent="0.2">
      <c r="A15" s="23">
        <v>45747</v>
      </c>
      <c r="B15" s="1" t="s">
        <v>69</v>
      </c>
      <c r="C15" s="29" t="e">
        <f>Table13[[#This Row],[Option 1 - Two payments per term]]/D55</f>
        <v>#REF!</v>
      </c>
      <c r="D15" s="27" t="e">
        <f>#REF!</f>
        <v>#REF!</v>
      </c>
      <c r="E15" s="30" t="e">
        <f>Table13[[#This Row],[Option 2 Varied Estimates]]/F55-((Table13[[#This Row],[Option 2 Varied Estimates]]/F55)*2)*2</f>
        <v>#DIV/0!</v>
      </c>
      <c r="F15" s="27">
        <f>'Option 2 Monthly'!F5</f>
        <v>0</v>
      </c>
    </row>
    <row r="16" spans="1:7" x14ac:dyDescent="0.2">
      <c r="A16" s="23">
        <v>45754</v>
      </c>
    </row>
    <row r="17" spans="1:6" x14ac:dyDescent="0.2">
      <c r="A17" s="23">
        <v>45761</v>
      </c>
    </row>
    <row r="18" spans="1:6" x14ac:dyDescent="0.2">
      <c r="A18" s="23">
        <v>45768</v>
      </c>
    </row>
    <row r="19" spans="1:6" ht="42.75" x14ac:dyDescent="0.2">
      <c r="A19" s="23">
        <v>45775</v>
      </c>
      <c r="B19" s="1" t="s">
        <v>67</v>
      </c>
      <c r="C19" s="29"/>
      <c r="E19" s="30" t="e">
        <f>Table13[[#This Row],[Option 2 Varied Estimates]]/F55-((Table13[[#This Row],[Option 2 Varied Estimates]]/F55)*2)*2</f>
        <v>#DIV/0!</v>
      </c>
      <c r="F19" s="27">
        <f>'Option 2 Monthly'!F6</f>
        <v>0</v>
      </c>
    </row>
    <row r="20" spans="1:6" x14ac:dyDescent="0.2">
      <c r="A20" s="23">
        <v>45782</v>
      </c>
    </row>
    <row r="21" spans="1:6" x14ac:dyDescent="0.2">
      <c r="A21" s="23">
        <v>45789</v>
      </c>
    </row>
    <row r="22" spans="1:6" x14ac:dyDescent="0.2">
      <c r="A22" s="23">
        <v>45796</v>
      </c>
    </row>
    <row r="23" spans="1:6" ht="71.25" x14ac:dyDescent="0.2">
      <c r="A23" s="23">
        <v>45803</v>
      </c>
      <c r="B23" s="1" t="s">
        <v>77</v>
      </c>
      <c r="C23" s="29" t="e">
        <f>Table13[[#This Row],[Option 1 - Two payments per term]]/D55</f>
        <v>#REF!</v>
      </c>
      <c r="D23" s="27" t="e">
        <f>#REF!</f>
        <v>#REF!</v>
      </c>
      <c r="E23" s="30" t="e">
        <f>Table13[[#This Row],[Option 2 Varied Estimates]]/F55-((Table13[[#This Row],[Option 2 Varied Estimates]]/F55)*2)*2</f>
        <v>#DIV/0!</v>
      </c>
      <c r="F23" s="27">
        <f>'Option 2 Monthly'!F7</f>
        <v>0</v>
      </c>
    </row>
    <row r="24" spans="1:6" x14ac:dyDescent="0.2">
      <c r="A24" s="23">
        <v>45810</v>
      </c>
    </row>
    <row r="25" spans="1:6" x14ac:dyDescent="0.2">
      <c r="A25" s="23">
        <v>45817</v>
      </c>
    </row>
    <row r="26" spans="1:6" x14ac:dyDescent="0.2">
      <c r="A26" s="23">
        <v>45824</v>
      </c>
    </row>
    <row r="27" spans="1:6" ht="42.75" x14ac:dyDescent="0.2">
      <c r="A27" s="23">
        <v>45831</v>
      </c>
      <c r="B27" s="1" t="s">
        <v>70</v>
      </c>
      <c r="C27" s="29"/>
      <c r="E27" s="30" t="e">
        <f>Table13[[#This Row],[Option 2 Varied Estimates]]/F55-((Table13[[#This Row],[Option 2 Varied Estimates]]/F55)*2)*2</f>
        <v>#DIV/0!</v>
      </c>
      <c r="F27" s="27">
        <f>'Option 2 Monthly'!F8</f>
        <v>0</v>
      </c>
    </row>
    <row r="28" spans="1:6" x14ac:dyDescent="0.2">
      <c r="A28" s="23">
        <v>45838</v>
      </c>
    </row>
    <row r="29" spans="1:6" x14ac:dyDescent="0.2">
      <c r="A29" s="23">
        <v>45845</v>
      </c>
    </row>
    <row r="30" spans="1:6" x14ac:dyDescent="0.2">
      <c r="A30" s="23">
        <v>45852</v>
      </c>
    </row>
    <row r="31" spans="1:6" ht="42.75" x14ac:dyDescent="0.2">
      <c r="A31" s="23">
        <v>45859</v>
      </c>
      <c r="B31" s="1" t="s">
        <v>68</v>
      </c>
      <c r="C31" s="29"/>
      <c r="E31" s="30" t="e">
        <f>Table13[[#This Row],[Option 2 Varied Estimates]]/F55-((Table13[[#This Row],[Option 2 Varied Estimates]]/F55)*2)*2</f>
        <v>#DIV/0!</v>
      </c>
      <c r="F31" s="27">
        <f>'Option 2 Monthly'!F9</f>
        <v>0</v>
      </c>
    </row>
    <row r="32" spans="1:6" x14ac:dyDescent="0.2">
      <c r="A32" s="23">
        <v>45866</v>
      </c>
    </row>
    <row r="33" spans="1:6" x14ac:dyDescent="0.2">
      <c r="A33" s="23">
        <v>45873</v>
      </c>
    </row>
    <row r="34" spans="1:6" x14ac:dyDescent="0.2">
      <c r="A34" s="23">
        <v>45880</v>
      </c>
    </row>
    <row r="35" spans="1:6" x14ac:dyDescent="0.2">
      <c r="A35" s="23">
        <v>45887</v>
      </c>
    </row>
    <row r="36" spans="1:6" ht="71.25" x14ac:dyDescent="0.2">
      <c r="A36" s="23">
        <v>45894</v>
      </c>
      <c r="B36" s="1" t="s">
        <v>66</v>
      </c>
      <c r="C36" s="29" t="e">
        <f>Table13[[#This Row],[Option 1 - Two payments per term]]/D55</f>
        <v>#REF!</v>
      </c>
      <c r="D36" s="27" t="e">
        <f>#REF!</f>
        <v>#REF!</v>
      </c>
      <c r="E36" s="30" t="e">
        <f>Table13[[#This Row],[Option 2 Varied Estimates]]/F55-((Table13[[#This Row],[Option 2 Varied Estimates]]/F55)*2)*2</f>
        <v>#DIV/0!</v>
      </c>
      <c r="F36" s="27">
        <f>'Option 2 Monthly'!F10</f>
        <v>0</v>
      </c>
    </row>
    <row r="37" spans="1:6" x14ac:dyDescent="0.2">
      <c r="A37" s="23">
        <v>45901</v>
      </c>
    </row>
    <row r="38" spans="1:6" x14ac:dyDescent="0.2">
      <c r="A38" s="23">
        <v>45908</v>
      </c>
    </row>
    <row r="39" spans="1:6" x14ac:dyDescent="0.2">
      <c r="A39" s="23">
        <v>45915</v>
      </c>
    </row>
    <row r="40" spans="1:6" ht="42.75" x14ac:dyDescent="0.2">
      <c r="A40" s="23">
        <v>45922</v>
      </c>
      <c r="B40" s="1" t="s">
        <v>71</v>
      </c>
      <c r="C40" s="29"/>
      <c r="E40" s="30" t="e">
        <f>Table13[[#This Row],[Option 2 Varied Estimates]]/F55-((Table13[[#This Row],[Option 2 Varied Estimates]]/F55)*2)*2</f>
        <v>#DIV/0!</v>
      </c>
      <c r="F40" s="27">
        <f>'Option 2 Monthly'!F11</f>
        <v>0</v>
      </c>
    </row>
    <row r="41" spans="1:6" x14ac:dyDescent="0.2">
      <c r="A41" s="23">
        <v>45929</v>
      </c>
    </row>
    <row r="42" spans="1:6" x14ac:dyDescent="0.2">
      <c r="A42" s="23">
        <v>45936</v>
      </c>
    </row>
    <row r="43" spans="1:6" ht="42.75" x14ac:dyDescent="0.2">
      <c r="A43" s="23">
        <v>45943</v>
      </c>
      <c r="B43" s="1" t="s">
        <v>76</v>
      </c>
      <c r="C43" s="29" t="e">
        <f>Table13[[#This Row],[Option 1 - Two payments per term]]/D55</f>
        <v>#REF!</v>
      </c>
      <c r="D43" s="27" t="e">
        <f>#REF!</f>
        <v>#REF!</v>
      </c>
    </row>
    <row r="44" spans="1:6" ht="28.5" x14ac:dyDescent="0.2">
      <c r="A44" s="23">
        <v>45950</v>
      </c>
      <c r="B44" s="1" t="s">
        <v>72</v>
      </c>
      <c r="C44" s="29"/>
      <c r="E44" s="30" t="e">
        <f>Table13[[#This Row],[Option 2 Varied Estimates]]/F55-((Table13[[#This Row],[Option 2 Varied Estimates]]/F55)*2)*2</f>
        <v>#DIV/0!</v>
      </c>
      <c r="F44" s="27">
        <f>'Option 2 Monthly'!F12</f>
        <v>0</v>
      </c>
    </row>
    <row r="45" spans="1:6" x14ac:dyDescent="0.2">
      <c r="A45" s="23">
        <v>45957</v>
      </c>
    </row>
    <row r="46" spans="1:6" x14ac:dyDescent="0.2">
      <c r="A46" s="23">
        <v>45964</v>
      </c>
    </row>
    <row r="47" spans="1:6" x14ac:dyDescent="0.2">
      <c r="A47" s="23">
        <v>45971</v>
      </c>
    </row>
    <row r="48" spans="1:6" x14ac:dyDescent="0.2">
      <c r="A48" s="23">
        <v>45978</v>
      </c>
    </row>
    <row r="49" spans="1:6" ht="28.5" x14ac:dyDescent="0.2">
      <c r="A49" s="23">
        <v>45985</v>
      </c>
      <c r="B49" s="1" t="s">
        <v>73</v>
      </c>
      <c r="C49" s="29"/>
      <c r="E49" s="30" t="e">
        <f>Table13[[#This Row],[Option 2 Varied Estimates]]/F55-((Table13[[#This Row],[Option 2 Varied Estimates]]/F55)*2)*2</f>
        <v>#DIV/0!</v>
      </c>
      <c r="F49" s="27">
        <f>'Option 2 Monthly'!F13</f>
        <v>0</v>
      </c>
    </row>
    <row r="50" spans="1:6" x14ac:dyDescent="0.2">
      <c r="A50" s="23">
        <v>45992</v>
      </c>
    </row>
    <row r="51" spans="1:6" x14ac:dyDescent="0.2">
      <c r="A51" s="23">
        <v>45999</v>
      </c>
    </row>
    <row r="52" spans="1:6" x14ac:dyDescent="0.2">
      <c r="A52" s="23">
        <v>46006</v>
      </c>
    </row>
    <row r="53" spans="1:6" x14ac:dyDescent="0.2">
      <c r="A53" s="23">
        <v>46013</v>
      </c>
    </row>
    <row r="54" spans="1:6" x14ac:dyDescent="0.2">
      <c r="A54" s="23">
        <v>46020</v>
      </c>
    </row>
    <row r="55" spans="1:6" x14ac:dyDescent="0.2">
      <c r="D55" s="27" t="e">
        <f>SUM(D2:D54)</f>
        <v>#REF!</v>
      </c>
      <c r="F55" s="27">
        <f>SUM(F2:F54)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SMeta2010Field xmlns="http://schemas.microsoft.com/sharepoint/v3">e145921a-61ba-4502-90c0-d9f096f32c0d;2024-09-13 14:37:26;FULLYMANUALCLASSIFIED;False</CSMeta2010Field>
  </documentManagement>
</p:properties>
</file>

<file path=customXml/item4.xml>�� 
</file>

<file path=customXml/item5.xml><?xml version="1.0" encoding="utf-8"?>
<?mso-contentType ?>
<spe:Receivers xmlns:spe="http://schemas.microsoft.com/sharepoint/events">
  <Receiver>
    <Name>ItemUpdatedEventHandlerForConceptSearch</Name>
    <Synchronization>Asynchronous</Synchronization>
    <Type>10002</Type>
    <SequenceNumber>10001</SequenceNumber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ItemUpdatingEventHandlerForConceptSearch</Name>
    <Synchronization>Synchronous</Synchronization>
    <Type>2</Type>
    <SequenceNumber>10001</SequenceNumber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ItemCheckedInEventHandlerForConceptSearch</Name>
    <Synchronization>Asynchronous</Synchronization>
    <Type>10004</Type>
    <SequenceNumber>10002</SequenceNumber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ItemUncheckedOutEventHandlerForConceptSearch</Name>
    <Synchronization>Asynchronous</Synchronization>
    <Type>10006</Type>
    <SequenceNumber>10003</SequenceNumber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ItemAddedEventHandlerForConceptSearch</Name>
    <Synchronization>Asynchronous</Synchronization>
    <Type>10001</Type>
    <SequenceNumber>10004</SequenceNumber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ItemFileMovedEventHandlerForConceptSearch</Name>
    <Synchronization>Asynchronous</Synchronization>
    <Type>10009</Type>
    <SequenceNumber>10005</SequenceNumber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ItemDeletedEventHandlerForConceptSearch</Name>
    <Synchronization>Asynchronous</Synchronization>
    <Type>10003</Type>
    <SequenceNumber>10006</SequenceNumber>
    <Assembly>conceptSearching.Sharepoint.ContentTypes2010, Version=1.0.0.0, Culture=neutral, PublicKeyToken=858f8f13980e4745</Assembly>
    <Class>conceptSearching.Sharepoint.ContentTypes2010.CSHandleEvent</Class>
    <Data/>
    <Filter/>
  </Receiver>
</spe:Receiver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07686958872143A13AFB5812CE2044" ma:contentTypeVersion="0" ma:contentTypeDescription="Create a new document." ma:contentTypeScope="" ma:versionID="40ea3f10f9210e071518b5f0a85a824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3879ffb6b0c802b28b2643f9d615d0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CSMeta2010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SMeta2010Field" ma:index="8" nillable="true" ma:displayName="Classification Status" ma:internalName="CSMeta2010Field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097381-4C51-49F1-8335-16434E166A9B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FC9484E2-31D5-4D7D-87F4-829169C261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7531C9-7175-4047-9A4B-04738F26122D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EE575D73-486A-4A7C-8BC6-E8C0C78C29FE}">
  <ds:schemaRefs>
    <ds:schemaRef ds:uri="http://www.w3.org/2001/XMLSchema"/>
    <ds:schemaRef ds:uri="http://microsoft.data.visualization.Client.Excel/1.0"/>
  </ds:schemaRefs>
</ds:datastoreItem>
</file>

<file path=customXml/itemProps5.xml><?xml version="1.0" encoding="utf-8"?>
<ds:datastoreItem xmlns:ds="http://schemas.openxmlformats.org/officeDocument/2006/customXml" ds:itemID="{9EEB6609-A144-4F4C-B916-6BE51BA2F42B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26CB690C-77E8-4427-B90C-706DD18B6D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Your figures</vt:lpstr>
      <vt:lpstr>Option 1 Two per term</vt:lpstr>
      <vt:lpstr>Option 2 Monthly</vt:lpstr>
      <vt:lpstr>Sheet1</vt:lpstr>
      <vt:lpstr>Timeline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schedules modelling tool</dc:title>
  <dc:subject>How providers receive funding payments</dc:subject>
  <dc:creator>Aidan Main</dc:creator>
  <cp:keywords>payment,schedules,modelling,tool</cp:keywords>
  <cp:lastModifiedBy>Paul Beattie</cp:lastModifiedBy>
  <dcterms:created xsi:type="dcterms:W3CDTF">2024-04-24T07:44:30Z</dcterms:created>
  <dcterms:modified xsi:type="dcterms:W3CDTF">2025-02-27T12:04:54Z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0x0101003807686958872143A13AFB5812CE2044</vt:lpwstr>
  </property>
</Properties>
</file>