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vCon\Section 106\Calculators for 2025-2026\"/>
    </mc:Choice>
  </mc:AlternateContent>
  <xr:revisionPtr revIDLastSave="0" documentId="8_{2A9557F6-D928-4734-8FE4-63F9FD552B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Sheet1!$A$1:$N$161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1" i="1" l="1"/>
  <c r="I150" i="1"/>
  <c r="I149" i="1"/>
  <c r="I148" i="1"/>
  <c r="E149" i="1" l="1"/>
  <c r="G149" i="1" s="1"/>
  <c r="E150" i="1"/>
  <c r="G150" i="1" s="1"/>
  <c r="E151" i="1"/>
  <c r="G151" i="1" s="1"/>
  <c r="E148" i="1"/>
  <c r="G148" i="1" s="1"/>
  <c r="J29" i="1"/>
  <c r="E139" i="1" s="1"/>
  <c r="D13" i="1"/>
  <c r="D18" i="1" s="1"/>
  <c r="D14" i="1"/>
  <c r="D15" i="1"/>
  <c r="D16" i="1"/>
  <c r="G13" i="1"/>
  <c r="G14" i="1"/>
  <c r="G15" i="1"/>
  <c r="G16" i="1"/>
  <c r="J13" i="1"/>
  <c r="J14" i="1"/>
  <c r="J15" i="1"/>
  <c r="J16" i="1"/>
  <c r="D21" i="1"/>
  <c r="D22" i="1"/>
  <c r="D23" i="1"/>
  <c r="D24" i="1"/>
  <c r="G21" i="1"/>
  <c r="G22" i="1"/>
  <c r="G23" i="1"/>
  <c r="G24" i="1"/>
  <c r="J21" i="1"/>
  <c r="J22" i="1"/>
  <c r="J23" i="1"/>
  <c r="J24" i="1"/>
  <c r="N13" i="1"/>
  <c r="N14" i="1"/>
  <c r="N15" i="1"/>
  <c r="N16" i="1"/>
  <c r="N21" i="1"/>
  <c r="N22" i="1"/>
  <c r="N23" i="1"/>
  <c r="N24" i="1"/>
  <c r="C153" i="1"/>
  <c r="F187" i="1" s="1"/>
  <c r="F153" i="1"/>
  <c r="C17" i="1"/>
  <c r="C25" i="1"/>
  <c r="F17" i="1"/>
  <c r="F25" i="1"/>
  <c r="I17" i="1"/>
  <c r="I25" i="1"/>
  <c r="M17" i="1"/>
  <c r="M25" i="1"/>
  <c r="F170" i="1"/>
  <c r="F164" i="1"/>
  <c r="F183" i="1"/>
  <c r="L159" i="1"/>
  <c r="L160" i="1"/>
  <c r="L132" i="1"/>
  <c r="F123" i="1"/>
  <c r="L102" i="1"/>
  <c r="L101" i="1"/>
  <c r="L67" i="1"/>
  <c r="L133" i="1"/>
  <c r="C114" i="1"/>
  <c r="L68" i="1"/>
  <c r="J18" i="1" l="1"/>
  <c r="F39" i="1" s="1"/>
  <c r="N18" i="1"/>
  <c r="D26" i="1"/>
  <c r="F186" i="1"/>
  <c r="N26" i="1"/>
  <c r="J26" i="1"/>
  <c r="G39" i="1" s="1"/>
  <c r="E27" i="1"/>
  <c r="E28" i="1"/>
  <c r="K148" i="1"/>
  <c r="E153" i="1"/>
  <c r="F188" i="1" s="1"/>
  <c r="K151" i="1"/>
  <c r="K150" i="1"/>
  <c r="K149" i="1"/>
  <c r="J17" i="1"/>
  <c r="N25" i="1"/>
  <c r="N17" i="1"/>
  <c r="G25" i="1"/>
  <c r="D25" i="1"/>
  <c r="D17" i="1"/>
  <c r="J25" i="1"/>
  <c r="G17" i="1"/>
  <c r="K153" i="1" l="1"/>
  <c r="E29" i="1"/>
  <c r="E35" i="1"/>
  <c r="E140" i="1" s="1"/>
  <c r="E38" i="1"/>
  <c r="F165" i="1" s="1"/>
  <c r="E44" i="1" l="1"/>
  <c r="G92" i="1" s="1"/>
  <c r="H92" i="1" s="1"/>
  <c r="E45" i="1"/>
  <c r="F129" i="1" s="1"/>
  <c r="F131" i="1" s="1"/>
  <c r="F179" i="1"/>
  <c r="F185" i="1"/>
  <c r="E142" i="1"/>
  <c r="D198" i="1" s="1"/>
  <c r="E39" i="1"/>
  <c r="F76" i="1" s="1"/>
  <c r="G93" i="1" l="1"/>
  <c r="H93" i="1" s="1"/>
  <c r="J93" i="1" s="1"/>
  <c r="F172" i="1" s="1"/>
  <c r="F175" i="1"/>
  <c r="F182" i="1"/>
  <c r="D114" i="1"/>
  <c r="F114" i="1" s="1"/>
  <c r="D196" i="1" s="1"/>
  <c r="G94" i="1"/>
  <c r="H94" i="1" s="1"/>
  <c r="J94" i="1" s="1"/>
  <c r="F174" i="1" s="1"/>
  <c r="F78" i="1"/>
  <c r="H78" i="1" s="1"/>
  <c r="F80" i="1"/>
  <c r="H167" i="1" s="1"/>
  <c r="G76" i="1"/>
  <c r="H76" i="1"/>
  <c r="F167" i="1"/>
  <c r="J92" i="1"/>
  <c r="F171" i="1" s="1"/>
  <c r="F177" i="1"/>
  <c r="D194" i="1" l="1"/>
  <c r="G78" i="1"/>
  <c r="I78" i="1" s="1"/>
  <c r="D192" i="1" s="1"/>
  <c r="G80" i="1"/>
  <c r="I80" i="1" s="1"/>
  <c r="D193" i="1" s="1"/>
  <c r="G167" i="1"/>
  <c r="H80" i="1"/>
  <c r="F168" i="1"/>
  <c r="I76" i="1"/>
  <c r="D191" i="1" s="1"/>
  <c r="H168" i="1" l="1"/>
  <c r="G168" i="1"/>
  <c r="D200" i="1"/>
</calcChain>
</file>

<file path=xl/sharedStrings.xml><?xml version="1.0" encoding="utf-8"?>
<sst xmlns="http://schemas.openxmlformats.org/spreadsheetml/2006/main" count="256" uniqueCount="172">
  <si>
    <t>DC ref:</t>
  </si>
  <si>
    <t>WSCC Code</t>
  </si>
  <si>
    <t>Address</t>
  </si>
  <si>
    <t>Private Houses</t>
  </si>
  <si>
    <t>Social Rented Houses</t>
  </si>
  <si>
    <t>Other Social Houses - Shared Equity etc</t>
  </si>
  <si>
    <t>Dwelling Size</t>
  </si>
  <si>
    <t xml:space="preserve">Number </t>
  </si>
  <si>
    <t>Occupancy</t>
  </si>
  <si>
    <t>Persons</t>
  </si>
  <si>
    <t>1 bed</t>
  </si>
  <si>
    <t>2 bed</t>
  </si>
  <si>
    <t>3 bed</t>
  </si>
  <si>
    <t>4 bed</t>
  </si>
  <si>
    <t>Totals</t>
  </si>
  <si>
    <t>Private Flats</t>
  </si>
  <si>
    <t>Social Rented Flats</t>
  </si>
  <si>
    <t>Worksheet completed by:</t>
  </si>
  <si>
    <t>on:</t>
  </si>
  <si>
    <t xml:space="preserve"> WSCC SERVICES</t>
  </si>
  <si>
    <t>The calculations above allow for deductions as applicable for :</t>
  </si>
  <si>
    <t>Year Groups</t>
  </si>
  <si>
    <t>Child Product</t>
  </si>
  <si>
    <t>Places Required</t>
  </si>
  <si>
    <t>Per Year</t>
  </si>
  <si>
    <t>Total</t>
  </si>
  <si>
    <t xml:space="preserve">Primary </t>
  </si>
  <si>
    <t>4 to 11</t>
  </si>
  <si>
    <t>Secondary</t>
  </si>
  <si>
    <t>11 to 16</t>
  </si>
  <si>
    <t>16 to 18</t>
  </si>
  <si>
    <t>Catchment Population</t>
  </si>
  <si>
    <t>Extra space sq. m per 1000 persons</t>
  </si>
  <si>
    <t>Adjusted Projected Population Increase</t>
  </si>
  <si>
    <t>Additional Space Required</t>
  </si>
  <si>
    <t>Cost Multiplier</t>
  </si>
  <si>
    <t>Total Contribution</t>
  </si>
  <si>
    <t>Notes:</t>
  </si>
  <si>
    <t>Southern Service Division</t>
  </si>
  <si>
    <t>Adur</t>
  </si>
  <si>
    <t>Arun</t>
  </si>
  <si>
    <t>Chichester</t>
  </si>
  <si>
    <t>Worthing</t>
  </si>
  <si>
    <t>The cost multiplier is calculated by dividing the total cost of necessary fire and rescue infrastructure by the projected population of the division in question by 2016</t>
  </si>
  <si>
    <t>Southern Division Costs</t>
  </si>
  <si>
    <t>Extension to Bognor Regis Fire Station</t>
  </si>
  <si>
    <t>The installation costs of fire hydrants are excluded from the above and will continue to be required on developments as a direct cost to the developer as required under the Fire Services Act 2004</t>
  </si>
  <si>
    <t>Training tower Findon Fire Station</t>
  </si>
  <si>
    <t>Roof ladder Training Rig</t>
  </si>
  <si>
    <t>WSCC est'd cost of providing relatively small additions to the floorspace of existing Fire Station buildings (£4,160 per square metre as at 2008/2009).</t>
  </si>
  <si>
    <t>Relocation of Littlehampton Fire Station</t>
  </si>
  <si>
    <t>(New Dimensions Facility)</t>
  </si>
  <si>
    <t>Proposed Parking Spaces</t>
  </si>
  <si>
    <t>Existing Parking Spaces</t>
  </si>
  <si>
    <t>Net Parking Places</t>
  </si>
  <si>
    <t>page 5 of 5</t>
  </si>
  <si>
    <t>page 4 of 5</t>
  </si>
  <si>
    <t>page 3 of 5</t>
  </si>
  <si>
    <t>page 2 of 5</t>
  </si>
  <si>
    <t>page 1 of 5</t>
  </si>
  <si>
    <t>Contributions Methodology - Residential</t>
  </si>
  <si>
    <t>Contributions Methodology - Commercial</t>
  </si>
  <si>
    <t>Offices</t>
  </si>
  <si>
    <t>Industrial</t>
  </si>
  <si>
    <t>Manufacturing</t>
  </si>
  <si>
    <t>Warehousing</t>
  </si>
  <si>
    <t>Parking Spaces provided</t>
  </si>
  <si>
    <t>Total Residential contribution</t>
  </si>
  <si>
    <t>Total Commercial contribution</t>
  </si>
  <si>
    <r>
      <t>Demolition</t>
    </r>
    <r>
      <rPr>
        <sz val="9"/>
        <rFont val="Verdana"/>
        <family val="2"/>
      </rPr>
      <t xml:space="preserve"> - Population lost</t>
    </r>
  </si>
  <si>
    <r>
      <t>Social Rented Housing</t>
    </r>
    <r>
      <rPr>
        <sz val="9"/>
        <rFont val="Verdana"/>
        <family val="2"/>
      </rPr>
      <t xml:space="preserve"> - population (excluding shared equity schemes) to be excluded as future occupants are assumed to be living locally and already service users</t>
    </r>
  </si>
  <si>
    <r>
      <t xml:space="preserve">Calculation of Contributions </t>
    </r>
    <r>
      <rPr>
        <b/>
        <sz val="14"/>
        <color indexed="10"/>
        <rFont val="Verdana"/>
        <family val="2"/>
      </rPr>
      <t>IF</t>
    </r>
    <r>
      <rPr>
        <b/>
        <sz val="14"/>
        <rFont val="Verdana"/>
        <family val="2"/>
      </rPr>
      <t xml:space="preserve"> Applicable - </t>
    </r>
    <r>
      <rPr>
        <b/>
        <sz val="12"/>
        <rFont val="Verdana"/>
        <family val="2"/>
      </rPr>
      <t>WSCC Service Departments to Confirm Need</t>
    </r>
  </si>
  <si>
    <r>
      <t xml:space="preserve">(1) </t>
    </r>
    <r>
      <rPr>
        <sz val="10"/>
        <rFont val="Verdana"/>
        <family val="2"/>
      </rPr>
      <t>Infrastructure Contribution</t>
    </r>
  </si>
  <si>
    <r>
      <t xml:space="preserve">(2) </t>
    </r>
    <r>
      <rPr>
        <sz val="10"/>
        <rFont val="Verdana"/>
        <family val="2"/>
      </rPr>
      <t>Sustainable Access Contribution</t>
    </r>
  </si>
  <si>
    <r>
      <t xml:space="preserve">(3) </t>
    </r>
    <r>
      <rPr>
        <sz val="10"/>
        <rFont val="Verdana"/>
        <family val="2"/>
      </rPr>
      <t>Total Access = Floorspace/Occupancy</t>
    </r>
  </si>
  <si>
    <r>
      <t xml:space="preserve">(3) </t>
    </r>
    <r>
      <rPr>
        <sz val="10"/>
        <rFont val="Verdana"/>
        <family val="2"/>
      </rPr>
      <t>Total Access</t>
    </r>
  </si>
  <si>
    <t>Infrastructure Contributions towards West Sussex County Council Services</t>
  </si>
  <si>
    <r>
      <t>NB  Sheltered and 55+ Age Restricted  Housing</t>
    </r>
    <r>
      <rPr>
        <sz val="9"/>
        <rFont val="Verdana"/>
        <family val="2"/>
      </rPr>
      <t xml:space="preserve"> - Calculations ignored - Nil child product assumed</t>
    </r>
  </si>
  <si>
    <t>**Adjusted Population</t>
  </si>
  <si>
    <t>*Child Product</t>
  </si>
  <si>
    <t>Adjusted Population</t>
  </si>
  <si>
    <t>Net Population Increase</t>
  </si>
  <si>
    <t xml:space="preserve">Contributions According to Library Type - International Federation of Library Associations Floorspace/Service Standards  </t>
  </si>
  <si>
    <t>Where major capital projects are programmed the basis of calculating the contribution is related to the estimated cost of the project.</t>
  </si>
  <si>
    <t>All cost estimates of projects are for 2008/2009 and will be subject to review.</t>
  </si>
  <si>
    <r>
      <t xml:space="preserve">(1) </t>
    </r>
    <r>
      <rPr>
        <sz val="9"/>
        <rFont val="Verdana"/>
        <family val="2"/>
      </rPr>
      <t>Infrastructure Contribution</t>
    </r>
  </si>
  <si>
    <r>
      <t>(2)</t>
    </r>
    <r>
      <rPr>
        <sz val="10"/>
        <rFont val="Verdana"/>
        <family val="2"/>
      </rPr>
      <t>Sustainable Access Contribution</t>
    </r>
  </si>
  <si>
    <t>NOTE - Always refer to WSCC for the latest spreadsheet</t>
  </si>
  <si>
    <t>Residential details from application</t>
  </si>
  <si>
    <t>NET Dwellings Proposed</t>
  </si>
  <si>
    <t>Other Social Flats - Shared Equity etc</t>
  </si>
  <si>
    <t>Dwellings Proposed</t>
  </si>
  <si>
    <t>Dwellings Demolished</t>
  </si>
  <si>
    <t>Occupancy rate</t>
  </si>
  <si>
    <t xml:space="preserve">EDUCATION </t>
  </si>
  <si>
    <t xml:space="preserve"> EDUCATION</t>
  </si>
  <si>
    <t>Table below contains TOTAL housing mix. Contributions are determined by the NET dwellings increase</t>
  </si>
  <si>
    <r>
      <t>NET Population Increase</t>
    </r>
    <r>
      <rPr>
        <sz val="9"/>
        <rFont val="Verdana"/>
        <family val="2"/>
      </rPr>
      <t xml:space="preserve"> - Population Increase in dwellings proposed minus population in Dwellings Demolished</t>
    </r>
  </si>
  <si>
    <r>
      <t xml:space="preserve">Cost Multiplier </t>
    </r>
    <r>
      <rPr>
        <sz val="8.5"/>
        <rFont val="Verdana"/>
        <family val="2"/>
      </rPr>
      <t>see note (i)</t>
    </r>
  </si>
  <si>
    <t>(ii) WSCC Average progression from year 11 to 12&amp;13 - 54% x child product</t>
  </si>
  <si>
    <r>
      <t xml:space="preserve">6th Form </t>
    </r>
    <r>
      <rPr>
        <sz val="8"/>
        <rFont val="Verdana"/>
        <family val="2"/>
      </rPr>
      <t>see note (ii)</t>
    </r>
  </si>
  <si>
    <t>Cost per household of providing the service (2007/08)</t>
  </si>
  <si>
    <t>Contribution required</t>
  </si>
  <si>
    <t>Education contribution</t>
  </si>
  <si>
    <t>Libraries contribution</t>
  </si>
  <si>
    <t>Fire &amp; Rescue Service contribution</t>
  </si>
  <si>
    <t>Total Access Demand (TAD) Contribution</t>
  </si>
  <si>
    <t>Education</t>
  </si>
  <si>
    <t>Locality</t>
  </si>
  <si>
    <t>Population Adjustment</t>
  </si>
  <si>
    <t>Total Places Required</t>
  </si>
  <si>
    <t>Library</t>
  </si>
  <si>
    <t>Sqm per population</t>
  </si>
  <si>
    <t>Sqm Required</t>
  </si>
  <si>
    <t>Waste</t>
  </si>
  <si>
    <t>Fire</t>
  </si>
  <si>
    <t>No. Hydrants</t>
  </si>
  <si>
    <t xml:space="preserve">£/head of additional population </t>
  </si>
  <si>
    <t>Primary</t>
  </si>
  <si>
    <t>6th Form</t>
  </si>
  <si>
    <t>Summary of Contributions</t>
  </si>
  <si>
    <t>S106 type</t>
  </si>
  <si>
    <t>Monies Due</t>
  </si>
  <si>
    <t>Libraries</t>
  </si>
  <si>
    <t>Fire &amp; Rescue</t>
  </si>
  <si>
    <t>No. of Hydrants</t>
  </si>
  <si>
    <t>TAD</t>
  </si>
  <si>
    <t>Net Parking Spaces</t>
  </si>
  <si>
    <t>TAD- Transport</t>
  </si>
  <si>
    <t>Library Locality</t>
  </si>
  <si>
    <t>Education - Primary</t>
  </si>
  <si>
    <r>
      <t>Education - 6</t>
    </r>
    <r>
      <rPr>
        <b/>
        <vertAlign val="superscript"/>
        <sz val="9"/>
        <rFont val="Verdana"/>
        <family val="2"/>
      </rPr>
      <t>th</t>
    </r>
    <r>
      <rPr>
        <b/>
        <sz val="9"/>
        <rFont val="Verdana"/>
        <family val="2"/>
      </rPr>
      <t xml:space="preserve"> Form</t>
    </r>
  </si>
  <si>
    <r>
      <t>Education</t>
    </r>
    <r>
      <rPr>
        <b/>
        <sz val="8"/>
        <rFont val="Verdana"/>
        <family val="2"/>
      </rPr>
      <t xml:space="preserve"> - </t>
    </r>
    <r>
      <rPr>
        <b/>
        <sz val="9"/>
        <rFont val="Verdana"/>
        <family val="2"/>
      </rPr>
      <t>Secondary</t>
    </r>
  </si>
  <si>
    <t>30-65,000</t>
  </si>
  <si>
    <t>CHICHESTER</t>
  </si>
  <si>
    <t>&lt; 10,000</t>
  </si>
  <si>
    <t>10 -20,000</t>
  </si>
  <si>
    <r>
      <t>Household waste and recycling sites contribution</t>
    </r>
    <r>
      <rPr>
        <b/>
        <sz val="10"/>
        <rFont val="Verdana"/>
        <family val="2"/>
      </rPr>
      <t xml:space="preserve"> - At present not requesting contribution in Chichester</t>
    </r>
  </si>
  <si>
    <t>Ages</t>
  </si>
  <si>
    <t>Any comments</t>
  </si>
  <si>
    <t>Contribution towards Chichester</t>
  </si>
  <si>
    <t>Delete library
where not required</t>
  </si>
  <si>
    <t>***Adjusted Dwellings</t>
  </si>
  <si>
    <t>***HOUSEHOLD WASTE AND RECYCLING - Adjusted Dwellings</t>
  </si>
  <si>
    <t>NET dwellings proposed excluding Social Rented housing</t>
  </si>
  <si>
    <t>Projected Population 2016****</t>
  </si>
  <si>
    <t>**** Projected Population 2016 source: WSCC projections, based on ONS mid-year estimate for 2006.</t>
  </si>
  <si>
    <t>Adusted number of households in the development</t>
  </si>
  <si>
    <t>Adjusted Net. Households</t>
  </si>
  <si>
    <t>Net
Floorspace (sqm)</t>
  </si>
  <si>
    <t xml:space="preserve"> LIBRARIES, FIRE &amp; RESCUE SERVICE and HOUSEHOLD WASTE &amp; RECYCLING</t>
  </si>
  <si>
    <t>**LIBRARIES and FIRE AND RESCUE SERVICE - Adjusted Population</t>
  </si>
  <si>
    <r>
      <t xml:space="preserve">Net Commercial Floor Space </t>
    </r>
    <r>
      <rPr>
        <sz val="8"/>
        <rFont val="Verdana"/>
        <family val="2"/>
      </rPr>
      <t>sqm</t>
    </r>
  </si>
  <si>
    <t>Total Access (commercial only)</t>
  </si>
  <si>
    <t>Houses demolished</t>
  </si>
  <si>
    <t>Flats demolished</t>
  </si>
  <si>
    <t>30/35</t>
  </si>
  <si>
    <t>No contribution required</t>
  </si>
  <si>
    <t>Midhurst/Petworth/Selsey/ Southbourne/Billingshurst</t>
  </si>
  <si>
    <t>Contribution towards Midhurst/Petworth/ Selsey/Southbourne/Billingshurst</t>
  </si>
  <si>
    <t>Contribution towards Witterings/Pulborough</t>
  </si>
  <si>
    <t>TBC</t>
  </si>
  <si>
    <t>4+ bed</t>
  </si>
  <si>
    <t>Witterings/Pulborough/Tier 7, North Chichester</t>
  </si>
  <si>
    <t>To be secured under Condition</t>
  </si>
  <si>
    <t>School Planning Area</t>
  </si>
  <si>
    <r>
      <t>*</t>
    </r>
    <r>
      <rPr>
        <b/>
        <u/>
        <sz val="9"/>
        <rFont val="Verdana"/>
        <family val="2"/>
      </rPr>
      <t>Child Product</t>
    </r>
    <r>
      <rPr>
        <b/>
        <sz val="9"/>
        <rFont val="Verdana"/>
        <family val="2"/>
      </rPr>
      <t xml:space="preserve"> </t>
    </r>
    <r>
      <rPr>
        <sz val="9"/>
        <rFont val="Verdana"/>
        <family val="2"/>
      </rPr>
      <t>- Adjusted population (taking account of above discounts) multiplied by average child product for houses of 13 children per year of age per 1000 persons and for flats of 8 children per year of age per 1000 persons</t>
    </r>
  </si>
  <si>
    <t>WSCC est'd cost of providing relatively small additions to the floorspace of existing library buildings (£6,621 per square metre as at 2025/26).</t>
  </si>
  <si>
    <r>
      <t>(1)</t>
    </r>
    <r>
      <rPr>
        <sz val="10"/>
        <rFont val="Verdana"/>
        <family val="2"/>
      </rPr>
      <t xml:space="preserve"> £1730 per net parking space</t>
    </r>
  </si>
  <si>
    <r>
      <t>(2)</t>
    </r>
    <r>
      <rPr>
        <sz val="10"/>
        <rFont val="Verdana"/>
        <family val="2"/>
      </rPr>
      <t xml:space="preserve"> £864 per Net Population Increase</t>
    </r>
  </si>
  <si>
    <t xml:space="preserve">(i)  DfE Scorecard for 2024 subject to increase once updated figures from DfE are released. </t>
  </si>
  <si>
    <t>[Last Template Revision - 06.08.2025]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</si>
</sst>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164" formatCode="0.0"/>
    <numFmt numFmtId="165" formatCode="&quot;£&quot;#,##0"/>
    <numFmt numFmtId="166" formatCode="0.0000"/>
    <numFmt numFmtId="167" formatCode="d\.m\.yy;@"/>
    <numFmt numFmtId="168" formatCode="#,##0.0000"/>
  </numFmts>
  <fonts count="34" x14ac:knownFonts="1">
    <font>
      <sz val="10"/>
      <name val="Arial"/>
    </font>
    <font>
      <sz val="8"/>
      <name val="Arial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2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b/>
      <sz val="8"/>
      <name val="Verdana"/>
      <family val="2"/>
    </font>
    <font>
      <b/>
      <i/>
      <sz val="10"/>
      <name val="Verdana"/>
      <family val="2"/>
    </font>
    <font>
      <sz val="8"/>
      <color indexed="8"/>
      <name val="Verdana"/>
      <family val="2"/>
    </font>
    <font>
      <sz val="8"/>
      <color indexed="10"/>
      <name val="Verdana"/>
      <family val="2"/>
    </font>
    <font>
      <sz val="8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b/>
      <sz val="14"/>
      <color indexed="10"/>
      <name val="Verdana"/>
      <family val="2"/>
    </font>
    <font>
      <strike/>
      <sz val="9"/>
      <color indexed="48"/>
      <name val="Verdana"/>
      <family val="2"/>
    </font>
    <font>
      <vertAlign val="superscript"/>
      <sz val="10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vertAlign val="superscript"/>
      <sz val="9"/>
      <name val="Verdana"/>
      <family val="2"/>
    </font>
    <font>
      <vertAlign val="superscript"/>
      <sz val="9.1999999999999993"/>
      <name val="Verdana"/>
      <family val="2"/>
    </font>
    <font>
      <sz val="8.5"/>
      <name val="Verdana"/>
      <family val="2"/>
    </font>
    <font>
      <b/>
      <sz val="10"/>
      <color indexed="9"/>
      <name val="Verdana"/>
      <family val="2"/>
    </font>
    <font>
      <b/>
      <sz val="9.5"/>
      <color indexed="10"/>
      <name val="Verdana"/>
      <family val="2"/>
    </font>
    <font>
      <sz val="10"/>
      <color indexed="55"/>
      <name val="Verdana"/>
      <family val="2"/>
    </font>
    <font>
      <b/>
      <sz val="10"/>
      <color indexed="55"/>
      <name val="Verdana"/>
      <family val="2"/>
    </font>
    <font>
      <b/>
      <vertAlign val="superscript"/>
      <sz val="9"/>
      <name val="Verdana"/>
      <family val="2"/>
    </font>
    <font>
      <i/>
      <sz val="10"/>
      <color indexed="10"/>
      <name val="Verdana"/>
      <family val="2"/>
    </font>
    <font>
      <sz val="9"/>
      <name val="Arial"/>
      <family val="2"/>
    </font>
    <font>
      <b/>
      <sz val="2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6" fontId="7" fillId="3" borderId="1" xfId="0" applyNumberFormat="1" applyFont="1" applyFill="1" applyBorder="1" applyAlignment="1">
      <alignment horizontal="center" vertical="center" wrapText="1"/>
    </xf>
    <xf numFmtId="6" fontId="4" fillId="3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6" fontId="4" fillId="0" borderId="0" xfId="0" applyNumberFormat="1" applyFont="1" applyAlignment="1">
      <alignment horizontal="center" vertical="center" wrapText="1"/>
    </xf>
    <xf numFmtId="6" fontId="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6" fontId="4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6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5" fontId="7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6" fontId="27" fillId="3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6" fontId="6" fillId="3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6" fontId="6" fillId="0" borderId="0" xfId="0" applyNumberFormat="1" applyFont="1" applyAlignment="1">
      <alignment horizontal="center" wrapText="1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4" fillId="0" borderId="0" xfId="0" applyFont="1"/>
    <xf numFmtId="0" fontId="10" fillId="0" borderId="0" xfId="0" applyFont="1" applyAlignment="1">
      <alignment horizontal="right" wrapText="1"/>
    </xf>
    <xf numFmtId="0" fontId="28" fillId="0" borderId="0" xfId="0" applyFont="1" applyFill="1" applyBorder="1" applyAlignment="1">
      <alignment horizontal="right" vertical="center"/>
    </xf>
    <xf numFmtId="6" fontId="29" fillId="0" borderId="0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1" xfId="0" applyFont="1" applyFill="1" applyBorder="1"/>
    <xf numFmtId="164" fontId="4" fillId="0" borderId="1" xfId="0" applyNumberFormat="1" applyFont="1" applyFill="1" applyBorder="1"/>
    <xf numFmtId="2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4" fillId="0" borderId="5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6" fontId="4" fillId="0" borderId="6" xfId="0" applyNumberFormat="1" applyFont="1" applyFill="1" applyBorder="1"/>
    <xf numFmtId="166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/>
    <xf numFmtId="166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/>
    <xf numFmtId="0" fontId="4" fillId="0" borderId="0" xfId="0" applyFont="1" applyFill="1" applyBorder="1"/>
    <xf numFmtId="166" fontId="4" fillId="0" borderId="0" xfId="0" applyNumberFormat="1" applyFont="1" applyBorder="1"/>
    <xf numFmtId="164" fontId="4" fillId="0" borderId="1" xfId="0" applyNumberFormat="1" applyFont="1" applyBorder="1"/>
    <xf numFmtId="1" fontId="4" fillId="0" borderId="1" xfId="0" applyNumberFormat="1" applyFont="1" applyFill="1" applyBorder="1"/>
    <xf numFmtId="164" fontId="4" fillId="0" borderId="7" xfId="0" applyNumberFormat="1" applyFont="1" applyFill="1" applyBorder="1"/>
    <xf numFmtId="2" fontId="7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2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/>
    <xf numFmtId="165" fontId="4" fillId="0" borderId="0" xfId="0" applyNumberFormat="1" applyFont="1" applyBorder="1" applyAlignment="1">
      <alignment horizontal="right" wrapText="1"/>
    </xf>
    <xf numFmtId="1" fontId="28" fillId="3" borderId="8" xfId="0" applyNumberFormat="1" applyFont="1" applyFill="1" applyBorder="1" applyAlignment="1">
      <alignment horizontal="center" vertical="center" wrapText="1"/>
    </xf>
    <xf numFmtId="6" fontId="28" fillId="3" borderId="8" xfId="0" applyNumberFormat="1" applyFont="1" applyFill="1" applyBorder="1" applyAlignment="1">
      <alignment horizontal="center" vertical="center" wrapText="1"/>
    </xf>
    <xf numFmtId="6" fontId="29" fillId="3" borderId="8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/>
    <xf numFmtId="0" fontId="31" fillId="0" borderId="0" xfId="0" applyFont="1" applyBorder="1" applyAlignment="1">
      <alignment vertical="center"/>
    </xf>
    <xf numFmtId="1" fontId="6" fillId="3" borderId="1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1" fontId="7" fillId="0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168" fontId="27" fillId="3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right"/>
    </xf>
    <xf numFmtId="14" fontId="11" fillId="0" borderId="0" xfId="0" applyNumberFormat="1" applyFont="1" applyAlignment="1">
      <alignment horizontal="center" vertical="center" wrapText="1"/>
    </xf>
    <xf numFmtId="165" fontId="22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wrapText="1"/>
    </xf>
    <xf numFmtId="0" fontId="21" fillId="2" borderId="1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/>
    <xf numFmtId="1" fontId="4" fillId="0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164" fontId="4" fillId="3" borderId="3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wrapText="1"/>
    </xf>
    <xf numFmtId="0" fontId="17" fillId="0" borderId="1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left"/>
    </xf>
    <xf numFmtId="0" fontId="31" fillId="0" borderId="12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/>
    </xf>
    <xf numFmtId="0" fontId="21" fillId="0" borderId="11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165" fontId="4" fillId="0" borderId="10" xfId="0" applyNumberFormat="1" applyFont="1" applyFill="1" applyBorder="1" applyAlignment="1"/>
    <xf numFmtId="165" fontId="4" fillId="0" borderId="15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/>
    </xf>
    <xf numFmtId="0" fontId="28" fillId="2" borderId="8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15" fillId="0" borderId="17" xfId="0" applyFont="1" applyFill="1" applyBorder="1" applyAlignment="1">
      <alignment horizontal="right" wrapText="1"/>
    </xf>
    <xf numFmtId="0" fontId="32" fillId="0" borderId="13" xfId="0" applyFont="1" applyBorder="1" applyAlignment="1">
      <alignment horizontal="right" wrapText="1"/>
    </xf>
    <xf numFmtId="0" fontId="32" fillId="0" borderId="18" xfId="0" applyFont="1" applyBorder="1" applyAlignment="1">
      <alignment horizontal="right" wrapText="1"/>
    </xf>
    <xf numFmtId="0" fontId="32" fillId="0" borderId="9" xfId="0" applyFont="1" applyBorder="1" applyAlignment="1">
      <alignment horizontal="right" wrapText="1"/>
    </xf>
    <xf numFmtId="0" fontId="32" fillId="0" borderId="16" xfId="0" applyFont="1" applyBorder="1" applyAlignment="1">
      <alignment horizontal="right" wrapText="1"/>
    </xf>
    <xf numFmtId="0" fontId="32" fillId="0" borderId="20" xfId="0" applyFont="1" applyBorder="1" applyAlignment="1">
      <alignment horizontal="right" wrapText="1"/>
    </xf>
    <xf numFmtId="0" fontId="4" fillId="0" borderId="1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165" fontId="6" fillId="3" borderId="1" xfId="0" applyNumberFormat="1" applyFont="1" applyFill="1" applyBorder="1" applyAlignment="1">
      <alignment horizontal="right" vertical="center" wrapText="1"/>
    </xf>
    <xf numFmtId="1" fontId="6" fillId="3" borderId="11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6" fontId="6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>
      <alignment horizontal="center" wrapText="1"/>
    </xf>
    <xf numFmtId="0" fontId="21" fillId="2" borderId="21" xfId="0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165" fontId="22" fillId="2" borderId="1" xfId="0" applyNumberFormat="1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right" vertical="center"/>
    </xf>
    <xf numFmtId="165" fontId="6" fillId="3" borderId="11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right" vertical="center"/>
    </xf>
    <xf numFmtId="0" fontId="24" fillId="2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165" fontId="21" fillId="2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right" vertical="center" wrapText="1"/>
    </xf>
    <xf numFmtId="2" fontId="4" fillId="2" borderId="11" xfId="0" applyNumberFormat="1" applyFont="1" applyFill="1" applyBorder="1" applyAlignment="1">
      <alignment horizontal="right" vertical="center" wrapText="1"/>
    </xf>
    <xf numFmtId="2" fontId="4" fillId="2" borderId="6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wrapText="1"/>
    </xf>
    <xf numFmtId="0" fontId="0" fillId="0" borderId="16" xfId="0" applyBorder="1" applyAlignment="1"/>
    <xf numFmtId="0" fontId="0" fillId="0" borderId="20" xfId="0" applyBorder="1" applyAlignment="1"/>
    <xf numFmtId="0" fontId="3" fillId="0" borderId="11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3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5" fontId="3" fillId="0" borderId="11" xfId="0" applyNumberFormat="1" applyFont="1" applyBorder="1" applyAlignment="1">
      <alignment horizontal="right" wrapText="1"/>
    </xf>
    <xf numFmtId="0" fontId="0" fillId="0" borderId="6" xfId="0" applyBorder="1" applyAlignment="1"/>
    <xf numFmtId="0" fontId="0" fillId="0" borderId="3" xfId="0" applyBorder="1" applyAlignment="1"/>
    <xf numFmtId="3" fontId="4" fillId="0" borderId="5" xfId="0" applyNumberFormat="1" applyFont="1" applyBorder="1" applyAlignment="1">
      <alignment horizontal="right" wrapText="1"/>
    </xf>
    <xf numFmtId="0" fontId="0" fillId="0" borderId="0" xfId="0" applyAlignment="1"/>
    <xf numFmtId="0" fontId="0" fillId="0" borderId="19" xfId="0" applyBorder="1" applyAlignment="1"/>
    <xf numFmtId="165" fontId="4" fillId="0" borderId="5" xfId="0" applyNumberFormat="1" applyFont="1" applyBorder="1" applyAlignment="1">
      <alignment horizontal="right" wrapText="1"/>
    </xf>
    <xf numFmtId="1" fontId="15" fillId="0" borderId="5" xfId="0" applyNumberFormat="1" applyFont="1" applyBorder="1" applyAlignment="1">
      <alignment horizontal="right"/>
    </xf>
    <xf numFmtId="0" fontId="32" fillId="0" borderId="0" xfId="0" applyFont="1" applyAlignment="1"/>
    <xf numFmtId="0" fontId="32" fillId="0" borderId="19" xfId="0" applyFont="1" applyBorder="1" applyAlignment="1"/>
    <xf numFmtId="165" fontId="4" fillId="0" borderId="9" xfId="0" applyNumberFormat="1" applyFont="1" applyBorder="1" applyAlignment="1">
      <alignment horizontal="right" wrapText="1"/>
    </xf>
    <xf numFmtId="165" fontId="4" fillId="0" borderId="17" xfId="0" applyNumberFormat="1" applyFont="1" applyBorder="1" applyAlignment="1">
      <alignment horizontal="right" wrapText="1"/>
    </xf>
    <xf numFmtId="0" fontId="0" fillId="0" borderId="13" xfId="0" applyBorder="1" applyAlignment="1"/>
    <xf numFmtId="0" fontId="0" fillId="0" borderId="18" xfId="0" applyBorder="1" applyAlignment="1"/>
    <xf numFmtId="0" fontId="23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0"/>
  <sheetViews>
    <sheetView tabSelected="1" zoomScale="90" zoomScaleNormal="90" zoomScaleSheetLayoutView="75" workbookViewId="0">
      <selection activeCell="P8" sqref="P8"/>
    </sheetView>
  </sheetViews>
  <sheetFormatPr defaultColWidth="8.81640625" defaultRowHeight="13.5" x14ac:dyDescent="0.25"/>
  <cols>
    <col min="1" max="1" width="11.1796875" style="17" customWidth="1"/>
    <col min="2" max="2" width="11.26953125" style="17" customWidth="1"/>
    <col min="3" max="3" width="10.81640625" style="17" customWidth="1"/>
    <col min="4" max="4" width="10.453125" style="17" customWidth="1"/>
    <col min="5" max="5" width="10.26953125" style="17" customWidth="1"/>
    <col min="6" max="6" width="13.453125" style="17" customWidth="1"/>
    <col min="7" max="7" width="10.81640625" style="17" customWidth="1"/>
    <col min="8" max="8" width="9.81640625" style="17" customWidth="1"/>
    <col min="9" max="9" width="8.81640625" style="17" customWidth="1"/>
    <col min="10" max="10" width="10.453125" style="17" bestFit="1" customWidth="1"/>
    <col min="11" max="11" width="0.81640625" style="17" customWidth="1"/>
    <col min="12" max="12" width="11" style="17" customWidth="1"/>
    <col min="13" max="13" width="8.81640625" style="17"/>
    <col min="14" max="14" width="15.26953125" style="17" bestFit="1" customWidth="1"/>
    <col min="15" max="16384" width="8.81640625" style="17"/>
  </cols>
  <sheetData>
    <row r="1" spans="1:14" ht="17.5" x14ac:dyDescent="0.25">
      <c r="A1" s="13" t="s">
        <v>76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5"/>
      <c r="M1" s="283" t="s">
        <v>134</v>
      </c>
      <c r="N1" s="283"/>
    </row>
    <row r="2" spans="1:14" ht="17.5" x14ac:dyDescent="0.25">
      <c r="A2" s="91" t="s">
        <v>87</v>
      </c>
      <c r="B2" s="14"/>
      <c r="C2" s="14"/>
      <c r="D2" s="14"/>
      <c r="E2" s="14"/>
      <c r="F2" s="15"/>
      <c r="G2" s="15"/>
      <c r="H2" s="294" t="s">
        <v>171</v>
      </c>
      <c r="I2" s="294"/>
      <c r="J2" s="294"/>
      <c r="K2" s="294"/>
      <c r="L2" s="294"/>
      <c r="M2" s="16"/>
      <c r="N2" s="16"/>
    </row>
    <row r="3" spans="1:14" ht="4.9000000000000004" customHeight="1" x14ac:dyDescent="0.25">
      <c r="A3" s="18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  <c r="M3" s="15"/>
    </row>
    <row r="4" spans="1:14" ht="14.5" customHeight="1" x14ac:dyDescent="0.25">
      <c r="A4" s="19" t="s">
        <v>0</v>
      </c>
      <c r="B4" s="284"/>
      <c r="C4" s="284"/>
      <c r="D4" s="285" t="s">
        <v>1</v>
      </c>
      <c r="E4" s="285"/>
      <c r="F4" s="20"/>
      <c r="G4" s="18"/>
      <c r="H4" s="21"/>
      <c r="I4" s="21"/>
      <c r="J4" s="22"/>
      <c r="K4" s="22"/>
      <c r="L4" s="15"/>
      <c r="M4" s="15"/>
    </row>
    <row r="5" spans="1:14" ht="14.5" customHeight="1" x14ac:dyDescent="0.25">
      <c r="A5" s="19" t="s">
        <v>2</v>
      </c>
      <c r="B5" s="318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</row>
    <row r="6" spans="1:14" ht="40.15" customHeight="1" x14ac:dyDescent="0.25">
      <c r="A6" s="19" t="s">
        <v>88</v>
      </c>
      <c r="B6" s="318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</row>
    <row r="7" spans="1:14" ht="27.65" customHeight="1" x14ac:dyDescent="0.25">
      <c r="A7" s="19" t="s">
        <v>139</v>
      </c>
      <c r="B7" s="295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7"/>
    </row>
    <row r="8" spans="1:14" ht="6" customHeight="1" x14ac:dyDescent="0.25">
      <c r="A8" s="23"/>
      <c r="B8" s="24"/>
      <c r="J8" s="15"/>
      <c r="K8" s="15"/>
      <c r="L8" s="15"/>
      <c r="M8" s="15"/>
    </row>
    <row r="9" spans="1:14" ht="14.5" customHeight="1" x14ac:dyDescent="0.25">
      <c r="A9" s="248" t="s">
        <v>96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</row>
    <row r="10" spans="1:14" ht="6" customHeight="1" x14ac:dyDescent="0.25">
      <c r="A10" s="23"/>
      <c r="B10" s="26"/>
      <c r="C10" s="26"/>
      <c r="D10" s="26"/>
      <c r="E10" s="26"/>
      <c r="F10" s="26"/>
      <c r="G10" s="26"/>
      <c r="H10" s="15"/>
      <c r="I10" s="15"/>
      <c r="J10" s="15"/>
      <c r="K10" s="15"/>
      <c r="L10" s="15"/>
      <c r="M10" s="15"/>
    </row>
    <row r="11" spans="1:14" ht="26.5" customHeight="1" x14ac:dyDescent="0.3">
      <c r="B11" s="15"/>
      <c r="C11" s="105" t="s">
        <v>3</v>
      </c>
      <c r="D11" s="106"/>
      <c r="E11" s="105" t="s">
        <v>4</v>
      </c>
      <c r="F11" s="15"/>
      <c r="G11" s="15"/>
      <c r="H11" s="250" t="s">
        <v>5</v>
      </c>
      <c r="I11" s="250"/>
      <c r="J11" s="250"/>
      <c r="K11" s="99"/>
      <c r="L11" s="249" t="s">
        <v>154</v>
      </c>
      <c r="M11" s="249"/>
      <c r="N11" s="249"/>
    </row>
    <row r="12" spans="1:14" ht="25.9" customHeight="1" x14ac:dyDescent="0.25">
      <c r="A12" s="31" t="s">
        <v>6</v>
      </c>
      <c r="B12" s="189" t="s">
        <v>93</v>
      </c>
      <c r="C12" s="94" t="s">
        <v>7</v>
      </c>
      <c r="D12" s="110" t="s">
        <v>9</v>
      </c>
      <c r="E12" s="94" t="s">
        <v>6</v>
      </c>
      <c r="F12" s="31" t="s">
        <v>7</v>
      </c>
      <c r="G12" s="110" t="s">
        <v>9</v>
      </c>
      <c r="H12" s="94" t="s">
        <v>6</v>
      </c>
      <c r="I12" s="31" t="s">
        <v>7</v>
      </c>
      <c r="J12" s="94" t="s">
        <v>9</v>
      </c>
      <c r="K12" s="97"/>
      <c r="L12" s="31" t="s">
        <v>6</v>
      </c>
      <c r="M12" s="31" t="s">
        <v>7</v>
      </c>
      <c r="N12" s="94" t="s">
        <v>9</v>
      </c>
    </row>
    <row r="13" spans="1:14" ht="14.25" customHeight="1" x14ac:dyDescent="0.3">
      <c r="A13" s="46" t="s">
        <v>10</v>
      </c>
      <c r="B13" s="193">
        <v>1.4</v>
      </c>
      <c r="C13" s="107"/>
      <c r="D13" s="115">
        <f>C13*B13</f>
        <v>0</v>
      </c>
      <c r="E13" s="113" t="s">
        <v>10</v>
      </c>
      <c r="F13" s="107"/>
      <c r="G13" s="115">
        <f>F13*B13</f>
        <v>0</v>
      </c>
      <c r="H13" s="113" t="s">
        <v>10</v>
      </c>
      <c r="I13" s="107"/>
      <c r="J13" s="95">
        <f>I13*B13</f>
        <v>0</v>
      </c>
      <c r="K13" s="100"/>
      <c r="L13" s="46" t="s">
        <v>10</v>
      </c>
      <c r="M13" s="1"/>
      <c r="N13" s="95">
        <f>M13*B13</f>
        <v>0</v>
      </c>
    </row>
    <row r="14" spans="1:14" ht="14.25" customHeight="1" x14ac:dyDescent="0.3">
      <c r="A14" s="46" t="s">
        <v>11</v>
      </c>
      <c r="B14" s="193">
        <v>1.9</v>
      </c>
      <c r="C14" s="108"/>
      <c r="D14" s="115">
        <f>C14*B14</f>
        <v>0</v>
      </c>
      <c r="E14" s="113" t="s">
        <v>11</v>
      </c>
      <c r="F14" s="108"/>
      <c r="G14" s="115">
        <f>F14*B14</f>
        <v>0</v>
      </c>
      <c r="H14" s="113" t="s">
        <v>11</v>
      </c>
      <c r="I14" s="108"/>
      <c r="J14" s="95">
        <f>I14*B14</f>
        <v>0</v>
      </c>
      <c r="K14" s="100"/>
      <c r="L14" s="46" t="s">
        <v>11</v>
      </c>
      <c r="M14" s="1"/>
      <c r="N14" s="95">
        <f>M14*B14</f>
        <v>0</v>
      </c>
    </row>
    <row r="15" spans="1:14" ht="14.25" customHeight="1" x14ac:dyDescent="0.3">
      <c r="A15" s="46" t="s">
        <v>12</v>
      </c>
      <c r="B15" s="193">
        <v>2.5</v>
      </c>
      <c r="C15" s="109"/>
      <c r="D15" s="115">
        <f>C15*B15</f>
        <v>0</v>
      </c>
      <c r="E15" s="113" t="s">
        <v>12</v>
      </c>
      <c r="F15" s="109"/>
      <c r="G15" s="115">
        <f>F15*B15</f>
        <v>0</v>
      </c>
      <c r="H15" s="113" t="s">
        <v>12</v>
      </c>
      <c r="I15" s="109"/>
      <c r="J15" s="95">
        <f>I15*B15</f>
        <v>0</v>
      </c>
      <c r="K15" s="100"/>
      <c r="L15" s="46" t="s">
        <v>12</v>
      </c>
      <c r="M15" s="1"/>
      <c r="N15" s="95">
        <f>M15*B15</f>
        <v>0</v>
      </c>
    </row>
    <row r="16" spans="1:14" ht="14.25" customHeight="1" x14ac:dyDescent="0.3">
      <c r="A16" s="46" t="s">
        <v>162</v>
      </c>
      <c r="B16" s="194">
        <v>3</v>
      </c>
      <c r="C16" s="108"/>
      <c r="D16" s="115">
        <f>C16*B16</f>
        <v>0</v>
      </c>
      <c r="E16" s="113" t="s">
        <v>13</v>
      </c>
      <c r="F16" s="108"/>
      <c r="G16" s="115">
        <f>F16*B16</f>
        <v>0</v>
      </c>
      <c r="H16" s="113" t="s">
        <v>13</v>
      </c>
      <c r="I16" s="108"/>
      <c r="J16" s="95">
        <f>I16*B16</f>
        <v>0</v>
      </c>
      <c r="K16" s="100"/>
      <c r="L16" s="46" t="s">
        <v>13</v>
      </c>
      <c r="M16" s="1"/>
      <c r="N16" s="95">
        <f>M16*B16</f>
        <v>0</v>
      </c>
    </row>
    <row r="17" spans="1:15" ht="14.25" customHeight="1" x14ac:dyDescent="0.25">
      <c r="A17" s="32" t="s">
        <v>14</v>
      </c>
      <c r="B17" s="111"/>
      <c r="C17" s="96">
        <f>SUM(C13:C16)</f>
        <v>0</v>
      </c>
      <c r="D17" s="116">
        <f>SUM(D13:D16)</f>
        <v>0</v>
      </c>
      <c r="E17" s="114" t="s">
        <v>14</v>
      </c>
      <c r="F17" s="9">
        <f>SUM(F13:F16)</f>
        <v>0</v>
      </c>
      <c r="G17" s="116">
        <f>SUM(G13:G16)</f>
        <v>0</v>
      </c>
      <c r="H17" s="114" t="s">
        <v>14</v>
      </c>
      <c r="I17" s="9">
        <f>SUM(I13:I16)</f>
        <v>0</v>
      </c>
      <c r="J17" s="96">
        <f>SUM(J13:J16)</f>
        <v>0</v>
      </c>
      <c r="K17" s="12"/>
      <c r="L17" s="32" t="s">
        <v>14</v>
      </c>
      <c r="M17" s="9">
        <f>SUM(M13:M16)</f>
        <v>0</v>
      </c>
      <c r="N17" s="96">
        <f>SUM(N13:N16)</f>
        <v>0</v>
      </c>
    </row>
    <row r="18" spans="1:15" x14ac:dyDescent="0.25">
      <c r="A18" s="30"/>
      <c r="B18" s="30"/>
      <c r="C18" s="30"/>
      <c r="D18" s="117">
        <f>SUM(D13:D16)</f>
        <v>0</v>
      </c>
      <c r="E18" s="30"/>
      <c r="F18" s="30"/>
      <c r="G18" s="30"/>
      <c r="H18" s="30"/>
      <c r="I18" s="30"/>
      <c r="J18" s="117">
        <f>SUM(J13:J16)</f>
        <v>0</v>
      </c>
      <c r="K18" s="30"/>
      <c r="L18" s="30"/>
      <c r="M18" s="30"/>
      <c r="N18" s="103">
        <f>SUM(N13:N16)</f>
        <v>0</v>
      </c>
    </row>
    <row r="19" spans="1:15" ht="25.9" customHeight="1" x14ac:dyDescent="0.3">
      <c r="B19" s="15"/>
      <c r="C19" s="105" t="s">
        <v>15</v>
      </c>
      <c r="D19" s="106"/>
      <c r="E19" s="105" t="s">
        <v>16</v>
      </c>
      <c r="F19" s="106"/>
      <c r="G19" s="15"/>
      <c r="H19" s="250" t="s">
        <v>90</v>
      </c>
      <c r="I19" s="250"/>
      <c r="J19" s="250"/>
      <c r="K19" s="15"/>
      <c r="L19" s="249" t="s">
        <v>155</v>
      </c>
      <c r="M19" s="249"/>
      <c r="N19" s="249"/>
    </row>
    <row r="20" spans="1:15" ht="25.9" customHeight="1" x14ac:dyDescent="0.25">
      <c r="A20" s="31" t="s">
        <v>6</v>
      </c>
      <c r="B20" s="110" t="s">
        <v>93</v>
      </c>
      <c r="C20" s="94" t="s">
        <v>7</v>
      </c>
      <c r="D20" s="110" t="s">
        <v>9</v>
      </c>
      <c r="E20" s="94" t="s">
        <v>6</v>
      </c>
      <c r="F20" s="31" t="s">
        <v>7</v>
      </c>
      <c r="G20" s="110" t="s">
        <v>9</v>
      </c>
      <c r="H20" s="94" t="s">
        <v>6</v>
      </c>
      <c r="I20" s="31" t="s">
        <v>7</v>
      </c>
      <c r="J20" s="31" t="s">
        <v>9</v>
      </c>
      <c r="K20" s="97"/>
      <c r="L20" s="31" t="s">
        <v>6</v>
      </c>
      <c r="M20" s="31" t="s">
        <v>7</v>
      </c>
      <c r="N20" s="94" t="s">
        <v>9</v>
      </c>
      <c r="O20" s="97"/>
    </row>
    <row r="21" spans="1:15" ht="14.25" customHeight="1" x14ac:dyDescent="0.3">
      <c r="A21" s="46" t="s">
        <v>10</v>
      </c>
      <c r="B21" s="193">
        <v>1.3</v>
      </c>
      <c r="C21" s="107"/>
      <c r="D21" s="115">
        <f>C21*B21</f>
        <v>0</v>
      </c>
      <c r="E21" s="113" t="s">
        <v>10</v>
      </c>
      <c r="F21" s="107"/>
      <c r="G21" s="115">
        <f>F21*B21</f>
        <v>0</v>
      </c>
      <c r="H21" s="113" t="s">
        <v>10</v>
      </c>
      <c r="I21" s="107"/>
      <c r="J21" s="29">
        <f>I21*B21</f>
        <v>0</v>
      </c>
      <c r="K21" s="100"/>
      <c r="L21" s="46" t="s">
        <v>10</v>
      </c>
      <c r="M21" s="1"/>
      <c r="N21" s="95">
        <f>M21*B21</f>
        <v>0</v>
      </c>
      <c r="O21" s="97"/>
    </row>
    <row r="22" spans="1:15" ht="14.25" customHeight="1" x14ac:dyDescent="0.3">
      <c r="A22" s="46" t="s">
        <v>11</v>
      </c>
      <c r="B22" s="193">
        <v>2</v>
      </c>
      <c r="C22" s="108"/>
      <c r="D22" s="115">
        <f>C22*B22</f>
        <v>0</v>
      </c>
      <c r="E22" s="113" t="s">
        <v>11</v>
      </c>
      <c r="F22" s="108"/>
      <c r="G22" s="115">
        <f>F22*B22</f>
        <v>0</v>
      </c>
      <c r="H22" s="113" t="s">
        <v>11</v>
      </c>
      <c r="I22" s="108"/>
      <c r="J22" s="29">
        <f>I22*B22</f>
        <v>0</v>
      </c>
      <c r="K22" s="100"/>
      <c r="L22" s="46" t="s">
        <v>11</v>
      </c>
      <c r="M22" s="1"/>
      <c r="N22" s="95">
        <f>M22*B22</f>
        <v>0</v>
      </c>
      <c r="O22" s="97"/>
    </row>
    <row r="23" spans="1:15" ht="14.25" customHeight="1" x14ac:dyDescent="0.3">
      <c r="A23" s="46" t="s">
        <v>12</v>
      </c>
      <c r="B23" s="193">
        <v>2.6</v>
      </c>
      <c r="C23" s="109"/>
      <c r="D23" s="115">
        <f>C23*B23</f>
        <v>0</v>
      </c>
      <c r="E23" s="113" t="s">
        <v>12</v>
      </c>
      <c r="F23" s="109"/>
      <c r="G23" s="115">
        <f>F23*B23</f>
        <v>0</v>
      </c>
      <c r="H23" s="113" t="s">
        <v>12</v>
      </c>
      <c r="I23" s="109"/>
      <c r="J23" s="29">
        <f>I23*B23</f>
        <v>0</v>
      </c>
      <c r="K23" s="100"/>
      <c r="L23" s="46" t="s">
        <v>12</v>
      </c>
      <c r="M23" s="1"/>
      <c r="N23" s="95">
        <f>M23*B23</f>
        <v>0</v>
      </c>
      <c r="O23" s="97"/>
    </row>
    <row r="24" spans="1:15" ht="14.25" customHeight="1" x14ac:dyDescent="0.3">
      <c r="A24" s="46" t="s">
        <v>162</v>
      </c>
      <c r="B24" s="193">
        <v>2.5</v>
      </c>
      <c r="C24" s="108"/>
      <c r="D24" s="115">
        <f>C24*B24</f>
        <v>0</v>
      </c>
      <c r="E24" s="113" t="s">
        <v>13</v>
      </c>
      <c r="F24" s="108"/>
      <c r="G24" s="115">
        <f>F24*B24</f>
        <v>0</v>
      </c>
      <c r="H24" s="113" t="s">
        <v>13</v>
      </c>
      <c r="I24" s="108"/>
      <c r="J24" s="29">
        <f>I24*B24</f>
        <v>0</v>
      </c>
      <c r="K24" s="100"/>
      <c r="L24" s="46" t="s">
        <v>13</v>
      </c>
      <c r="M24" s="1"/>
      <c r="N24" s="95">
        <f>M24*B24</f>
        <v>0</v>
      </c>
      <c r="O24" s="97"/>
    </row>
    <row r="25" spans="1:15" ht="14.25" customHeight="1" x14ac:dyDescent="0.25">
      <c r="A25" s="32" t="s">
        <v>14</v>
      </c>
      <c r="B25" s="112"/>
      <c r="C25" s="96">
        <f>SUM(C21:C24)</f>
        <v>0</v>
      </c>
      <c r="D25" s="116">
        <f>SUM(D21:D24)</f>
        <v>0</v>
      </c>
      <c r="E25" s="114" t="s">
        <v>14</v>
      </c>
      <c r="F25" s="9">
        <f>SUM(F21:F24)</f>
        <v>0</v>
      </c>
      <c r="G25" s="116">
        <f>SUM(G21:G24)</f>
        <v>0</v>
      </c>
      <c r="H25" s="114" t="s">
        <v>14</v>
      </c>
      <c r="I25" s="9">
        <f>SUM(I21:I24)</f>
        <v>0</v>
      </c>
      <c r="J25" s="9">
        <f>SUM(J21:J24)</f>
        <v>0</v>
      </c>
      <c r="K25" s="12"/>
      <c r="L25" s="32" t="s">
        <v>14</v>
      </c>
      <c r="M25" s="9">
        <f>SUM(M21:M24)</f>
        <v>0</v>
      </c>
      <c r="N25" s="96">
        <f>SUM(N21:N24)</f>
        <v>0</v>
      </c>
      <c r="O25" s="98"/>
    </row>
    <row r="26" spans="1:15" ht="14.25" customHeight="1" x14ac:dyDescent="0.25">
      <c r="A26" s="15"/>
      <c r="B26" s="15"/>
      <c r="C26" s="15"/>
      <c r="D26" s="119">
        <f>SUM(D21:D24)</f>
        <v>0</v>
      </c>
      <c r="E26" s="33"/>
      <c r="F26" s="33"/>
      <c r="G26" s="33"/>
      <c r="H26" s="33"/>
      <c r="I26" s="33"/>
      <c r="J26" s="118">
        <f>SUM(J21:J24)</f>
        <v>0</v>
      </c>
      <c r="K26" s="33"/>
      <c r="L26" s="33"/>
      <c r="M26" s="15"/>
      <c r="N26" s="103">
        <f>SUM(N21:N24)</f>
        <v>0</v>
      </c>
    </row>
    <row r="27" spans="1:15" ht="14.25" customHeight="1" x14ac:dyDescent="0.25">
      <c r="A27" s="34"/>
      <c r="B27" s="217" t="s">
        <v>91</v>
      </c>
      <c r="C27" s="217"/>
      <c r="D27" s="217"/>
      <c r="E27" s="104">
        <f>C17+F17+I17+C25+F25+I25</f>
        <v>0</v>
      </c>
      <c r="G27" s="260" t="s">
        <v>53</v>
      </c>
      <c r="H27" s="261"/>
      <c r="I27" s="262"/>
      <c r="J27" s="87">
        <v>0</v>
      </c>
      <c r="K27" s="93"/>
      <c r="L27" s="4"/>
    </row>
    <row r="28" spans="1:15" ht="14.25" customHeight="1" x14ac:dyDescent="0.25">
      <c r="A28" s="33"/>
      <c r="B28" s="217" t="s">
        <v>92</v>
      </c>
      <c r="C28" s="217"/>
      <c r="D28" s="217"/>
      <c r="E28" s="9">
        <f>M17+M25</f>
        <v>0</v>
      </c>
      <c r="F28" s="15"/>
      <c r="G28" s="251" t="s">
        <v>52</v>
      </c>
      <c r="H28" s="251"/>
      <c r="I28" s="251"/>
      <c r="J28" s="87">
        <v>0</v>
      </c>
    </row>
    <row r="29" spans="1:15" ht="18.75" customHeight="1" x14ac:dyDescent="0.25">
      <c r="A29" s="15"/>
      <c r="B29" s="217" t="s">
        <v>89</v>
      </c>
      <c r="C29" s="217"/>
      <c r="D29" s="217"/>
      <c r="E29" s="9">
        <f>E27-E28</f>
        <v>0</v>
      </c>
      <c r="F29" s="15"/>
      <c r="G29" s="251" t="s">
        <v>54</v>
      </c>
      <c r="H29" s="251"/>
      <c r="I29" s="251"/>
      <c r="J29" s="9">
        <f>J28-J27</f>
        <v>0</v>
      </c>
    </row>
    <row r="30" spans="1:1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5" ht="12.75" customHeight="1" x14ac:dyDescent="0.25">
      <c r="B31" s="196"/>
      <c r="C31" s="196"/>
      <c r="D31" s="196"/>
      <c r="E31" s="196"/>
      <c r="F31" s="196"/>
      <c r="G31" s="15"/>
      <c r="H31" s="27"/>
      <c r="I31" s="15"/>
      <c r="J31" s="36" t="s">
        <v>17</v>
      </c>
      <c r="K31" s="36"/>
      <c r="L31" s="37"/>
      <c r="M31" s="15"/>
      <c r="N31" s="15"/>
    </row>
    <row r="32" spans="1:15" ht="14.5" customHeight="1" x14ac:dyDescent="0.25">
      <c r="B32" s="196"/>
      <c r="C32" s="196"/>
      <c r="D32" s="196"/>
      <c r="E32" s="196"/>
      <c r="F32" s="196"/>
      <c r="J32" s="38" t="s">
        <v>18</v>
      </c>
      <c r="K32" s="38"/>
      <c r="L32" s="39"/>
      <c r="M32" s="15"/>
      <c r="N32" s="40" t="s">
        <v>59</v>
      </c>
    </row>
    <row r="33" spans="1:14" x14ac:dyDescent="0.25">
      <c r="A33" s="41"/>
      <c r="B33" s="42"/>
      <c r="C33" s="42"/>
      <c r="D33" s="12"/>
    </row>
    <row r="34" spans="1:14" x14ac:dyDescent="0.25">
      <c r="A34" s="27" t="s">
        <v>19</v>
      </c>
      <c r="B34" s="15"/>
      <c r="C34" s="15"/>
      <c r="D34" s="15"/>
      <c r="E34" s="27"/>
    </row>
    <row r="35" spans="1:14" x14ac:dyDescent="0.25">
      <c r="A35" s="72"/>
      <c r="B35" s="217" t="s">
        <v>81</v>
      </c>
      <c r="C35" s="217"/>
      <c r="D35" s="217"/>
      <c r="E35" s="44">
        <f>D17+G17+J17+D25+G25+J25-N17-N25</f>
        <v>0</v>
      </c>
    </row>
    <row r="36" spans="1:14" x14ac:dyDescent="0.25">
      <c r="A36" s="41"/>
      <c r="B36" s="42"/>
      <c r="C36" s="42"/>
      <c r="D36" s="12"/>
    </row>
    <row r="37" spans="1:14" x14ac:dyDescent="0.25">
      <c r="A37" s="27" t="s">
        <v>95</v>
      </c>
      <c r="B37" s="15"/>
      <c r="C37" s="15"/>
      <c r="D37" s="15"/>
      <c r="J37" s="26"/>
      <c r="K37" s="26"/>
      <c r="L37" s="43"/>
      <c r="M37" s="15"/>
    </row>
    <row r="38" spans="1:14" ht="14.5" customHeight="1" x14ac:dyDescent="0.25">
      <c r="B38" s="217" t="s">
        <v>80</v>
      </c>
      <c r="C38" s="217"/>
      <c r="D38" s="217"/>
      <c r="E38" s="168">
        <f>D18+D26+J18+J26-N18-N26</f>
        <v>0</v>
      </c>
      <c r="H38" s="15"/>
      <c r="I38" s="25"/>
      <c r="J38" s="25"/>
      <c r="K38" s="25"/>
      <c r="L38" s="25"/>
      <c r="M38" s="25"/>
      <c r="N38" s="25"/>
    </row>
    <row r="39" spans="1:14" ht="14.5" customHeight="1" x14ac:dyDescent="0.25">
      <c r="B39" s="217" t="s">
        <v>79</v>
      </c>
      <c r="C39" s="217"/>
      <c r="D39" s="217"/>
      <c r="E39" s="122">
        <f>F39+G39</f>
        <v>0</v>
      </c>
      <c r="F39" s="45">
        <f>(D18+J18-N18)*13/1000</f>
        <v>0</v>
      </c>
      <c r="G39" s="45">
        <f>(D26+J26-N26)*8/1000</f>
        <v>0</v>
      </c>
      <c r="H39" s="45"/>
      <c r="I39" s="25"/>
      <c r="J39" s="25"/>
      <c r="K39" s="25"/>
      <c r="L39" s="25"/>
      <c r="M39" s="25"/>
      <c r="N39" s="25"/>
    </row>
    <row r="40" spans="1:14" ht="4.1500000000000004" customHeight="1" x14ac:dyDescent="0.25">
      <c r="B40" s="72"/>
      <c r="C40" s="72"/>
      <c r="D40" s="151"/>
      <c r="E40" s="45"/>
      <c r="F40" s="45"/>
      <c r="G40" s="45"/>
      <c r="H40" s="45"/>
      <c r="I40" s="25"/>
      <c r="J40" s="25"/>
      <c r="K40" s="25"/>
      <c r="L40" s="25"/>
      <c r="M40" s="25"/>
      <c r="N40" s="25"/>
    </row>
    <row r="41" spans="1:14" ht="14.5" customHeight="1" x14ac:dyDescent="0.25">
      <c r="B41" s="260" t="s">
        <v>165</v>
      </c>
      <c r="C41" s="261"/>
      <c r="D41" s="262"/>
      <c r="E41" s="302"/>
      <c r="F41" s="302"/>
      <c r="G41" s="302"/>
      <c r="H41" s="45"/>
      <c r="I41" s="25"/>
      <c r="J41" s="25"/>
      <c r="K41" s="25"/>
      <c r="L41" s="25"/>
      <c r="M41" s="25"/>
      <c r="N41" s="25"/>
    </row>
    <row r="42" spans="1:14" ht="12.65" customHeight="1" x14ac:dyDescent="0.25">
      <c r="B42" s="15"/>
      <c r="C42" s="15"/>
      <c r="D42" s="25"/>
      <c r="E42" s="15"/>
      <c r="F42" s="15"/>
      <c r="G42" s="15"/>
      <c r="H42" s="15"/>
      <c r="I42" s="25"/>
      <c r="J42" s="25"/>
      <c r="K42" s="25"/>
      <c r="L42" s="25"/>
      <c r="M42" s="25"/>
      <c r="N42" s="25"/>
    </row>
    <row r="43" spans="1:14" ht="15.65" customHeight="1" x14ac:dyDescent="0.25">
      <c r="A43" s="27" t="s">
        <v>150</v>
      </c>
      <c r="B43" s="15"/>
      <c r="C43" s="15"/>
      <c r="D43" s="25"/>
      <c r="E43" s="15"/>
      <c r="F43" s="15"/>
      <c r="G43" s="15"/>
      <c r="H43" s="15"/>
      <c r="I43" s="25"/>
      <c r="J43" s="25"/>
      <c r="K43" s="25"/>
      <c r="L43" s="25"/>
      <c r="M43" s="25"/>
      <c r="N43" s="25"/>
    </row>
    <row r="44" spans="1:14" ht="14.5" customHeight="1" x14ac:dyDescent="0.25">
      <c r="A44" s="121"/>
      <c r="B44" s="217" t="s">
        <v>78</v>
      </c>
      <c r="C44" s="217"/>
      <c r="D44" s="217"/>
      <c r="E44" s="44">
        <f>E35-G17-G25</f>
        <v>0</v>
      </c>
      <c r="F44" s="15"/>
      <c r="G44" s="15"/>
      <c r="H44" s="15"/>
      <c r="I44" s="25"/>
      <c r="J44" s="25"/>
      <c r="K44" s="25"/>
      <c r="L44" s="25"/>
      <c r="M44" s="25"/>
      <c r="N44" s="25"/>
    </row>
    <row r="45" spans="1:14" s="106" customFormat="1" ht="14.5" customHeight="1" x14ac:dyDescent="0.3">
      <c r="A45" s="121"/>
      <c r="B45" s="260" t="s">
        <v>142</v>
      </c>
      <c r="C45" s="261"/>
      <c r="D45" s="262"/>
      <c r="E45" s="176">
        <f>E29-F17-F25</f>
        <v>0</v>
      </c>
      <c r="I45" s="177"/>
      <c r="J45" s="177"/>
      <c r="K45" s="177"/>
      <c r="L45" s="177"/>
      <c r="M45" s="178"/>
      <c r="N45" s="179"/>
    </row>
    <row r="46" spans="1:14" ht="3.65" customHeight="1" x14ac:dyDescent="0.25">
      <c r="A46" s="121"/>
      <c r="B46" s="72"/>
      <c r="C46" s="72"/>
      <c r="D46" s="152"/>
      <c r="E46" s="15"/>
      <c r="F46" s="15"/>
      <c r="G46" s="15"/>
      <c r="H46" s="15"/>
      <c r="I46" s="25"/>
      <c r="J46" s="25"/>
      <c r="K46" s="25"/>
      <c r="L46" s="25"/>
      <c r="M46" s="25"/>
      <c r="N46" s="25"/>
    </row>
    <row r="47" spans="1:14" ht="14.5" customHeight="1" x14ac:dyDescent="0.25">
      <c r="A47" s="121"/>
      <c r="B47" s="217" t="s">
        <v>129</v>
      </c>
      <c r="C47" s="217"/>
      <c r="D47" s="303"/>
      <c r="E47" s="304"/>
      <c r="F47" s="304"/>
      <c r="G47" s="15"/>
      <c r="H47" s="15"/>
      <c r="I47" s="25"/>
      <c r="J47" s="25"/>
      <c r="K47" s="25"/>
      <c r="L47" s="25"/>
      <c r="M47" s="25"/>
      <c r="N47" s="25"/>
    </row>
    <row r="48" spans="1:14" x14ac:dyDescent="0.25">
      <c r="A48" s="15"/>
      <c r="B48" s="15"/>
      <c r="C48" s="15"/>
      <c r="D48" s="25"/>
      <c r="E48" s="15"/>
      <c r="F48" s="15"/>
      <c r="G48" s="15"/>
      <c r="H48" s="15"/>
      <c r="I48" s="30"/>
      <c r="J48" s="30"/>
      <c r="K48" s="30"/>
      <c r="L48" s="30"/>
      <c r="M48" s="4"/>
    </row>
    <row r="49" spans="1:14" x14ac:dyDescent="0.25">
      <c r="A49" s="47" t="s">
        <v>20</v>
      </c>
      <c r="B49" s="8"/>
      <c r="C49" s="8"/>
      <c r="D49" s="8"/>
      <c r="E49" s="8"/>
      <c r="F49" s="15"/>
      <c r="G49" s="15"/>
      <c r="H49" s="15"/>
      <c r="I49" s="15"/>
      <c r="J49" s="15"/>
      <c r="K49" s="15"/>
      <c r="L49" s="15"/>
      <c r="M49" s="15"/>
    </row>
    <row r="50" spans="1:14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4" x14ac:dyDescent="0.25">
      <c r="A51" s="27" t="s">
        <v>94</v>
      </c>
      <c r="B51" s="2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4" ht="25.5" customHeight="1" x14ac:dyDescent="0.25">
      <c r="A52" s="280" t="s">
        <v>70</v>
      </c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</row>
    <row r="53" spans="1:14" ht="14" customHeight="1" x14ac:dyDescent="0.25">
      <c r="A53" s="48" t="s">
        <v>77</v>
      </c>
      <c r="N53" s="49"/>
    </row>
    <row r="54" spans="1:14" ht="20.5" customHeight="1" x14ac:dyDescent="0.25">
      <c r="A54" s="243" t="s">
        <v>166</v>
      </c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</row>
    <row r="55" spans="1:14" ht="20" customHeight="1" x14ac:dyDescent="0.25">
      <c r="A55" s="48" t="s">
        <v>97</v>
      </c>
    </row>
    <row r="56" spans="1:14" ht="17" customHeight="1" x14ac:dyDescent="0.25">
      <c r="N56" s="49"/>
    </row>
    <row r="57" spans="1:14" ht="14.5" customHeight="1" x14ac:dyDescent="0.25">
      <c r="B57" s="15"/>
      <c r="C57" s="15"/>
      <c r="D57" s="15"/>
      <c r="E57" s="15"/>
      <c r="F57" s="8"/>
      <c r="G57" s="8"/>
      <c r="H57" s="8"/>
      <c r="I57" s="8"/>
      <c r="J57" s="8"/>
      <c r="K57" s="8"/>
      <c r="L57" s="8"/>
      <c r="M57" s="8"/>
    </row>
    <row r="59" spans="1:14" x14ac:dyDescent="0.25">
      <c r="A59" s="27" t="s">
        <v>151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4" ht="24.65" customHeight="1" x14ac:dyDescent="0.25">
      <c r="A60" s="280" t="s">
        <v>70</v>
      </c>
      <c r="B60" s="280"/>
      <c r="C60" s="280"/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50"/>
    </row>
    <row r="61" spans="1:14" x14ac:dyDescent="0.25">
      <c r="A61" s="48" t="s">
        <v>69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4" x14ac:dyDescent="0.25">
      <c r="A62" s="48"/>
      <c r="B62" s="2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4" s="106" customFormat="1" ht="14.5" customHeight="1" x14ac:dyDescent="0.3">
      <c r="A63" s="27" t="s">
        <v>143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4" s="106" customFormat="1" ht="14.5" customHeight="1" x14ac:dyDescent="0.3">
      <c r="A64" s="47" t="s">
        <v>144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4" x14ac:dyDescent="0.25">
      <c r="A65" s="15"/>
      <c r="B65" s="15"/>
      <c r="C65" s="15"/>
      <c r="D65" s="15"/>
      <c r="E65" s="15"/>
      <c r="F65" s="15"/>
      <c r="G65" s="15"/>
      <c r="I65" s="15"/>
    </row>
    <row r="66" spans="1:14" ht="17.5" x14ac:dyDescent="0.25">
      <c r="B66" s="14"/>
      <c r="C66" s="14"/>
      <c r="D66" s="14"/>
      <c r="E66" s="15"/>
      <c r="F66" s="15"/>
      <c r="G66" s="15"/>
      <c r="H66" s="15"/>
      <c r="I66" s="15"/>
      <c r="J66" s="15"/>
      <c r="K66" s="15"/>
      <c r="L66" s="15"/>
      <c r="M66" s="15"/>
    </row>
    <row r="67" spans="1:14" ht="12.65" customHeight="1" x14ac:dyDescent="0.25">
      <c r="A67" s="13"/>
      <c r="B67" s="14"/>
      <c r="C67" s="14"/>
      <c r="D67" s="14"/>
      <c r="E67" s="15"/>
      <c r="F67" s="15"/>
      <c r="G67" s="15"/>
      <c r="H67" s="15"/>
      <c r="I67" s="15"/>
      <c r="J67" s="36" t="s">
        <v>17</v>
      </c>
      <c r="K67" s="36"/>
      <c r="L67" s="51">
        <f>L31</f>
        <v>0</v>
      </c>
      <c r="M67" s="15"/>
      <c r="N67" s="15"/>
    </row>
    <row r="68" spans="1:14" x14ac:dyDescent="0.25">
      <c r="B68" s="25"/>
      <c r="C68" s="15"/>
      <c r="D68" s="15"/>
      <c r="E68" s="15"/>
      <c r="F68" s="15"/>
      <c r="G68" s="15"/>
      <c r="H68" s="15"/>
      <c r="I68" s="15"/>
      <c r="J68" s="38" t="s">
        <v>18</v>
      </c>
      <c r="K68" s="38"/>
      <c r="L68" s="185">
        <f>L32</f>
        <v>0</v>
      </c>
      <c r="M68" s="15"/>
      <c r="N68" s="40" t="s">
        <v>58</v>
      </c>
    </row>
    <row r="69" spans="1:14" ht="12.75" customHeight="1" x14ac:dyDescent="0.25">
      <c r="A69" s="13"/>
      <c r="B69" s="2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4" ht="6.65" customHeight="1" x14ac:dyDescent="0.25">
      <c r="A70" s="27"/>
      <c r="B70" s="2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4" ht="17.5" x14ac:dyDescent="0.25">
      <c r="A71" s="13" t="s">
        <v>71</v>
      </c>
      <c r="B71" s="2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4" ht="12.75" customHeight="1" x14ac:dyDescent="0.25">
      <c r="A72" s="27"/>
      <c r="B72" s="2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4" ht="17.5" x14ac:dyDescent="0.25">
      <c r="A73" s="13" t="s">
        <v>103</v>
      </c>
      <c r="B73" s="2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4" ht="12.75" customHeight="1" x14ac:dyDescent="0.25">
      <c r="A74" s="27"/>
      <c r="B74" s="2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4" ht="40.15" customHeight="1" x14ac:dyDescent="0.3">
      <c r="A75" s="199"/>
      <c r="B75" s="199"/>
      <c r="C75" s="5" t="s">
        <v>21</v>
      </c>
      <c r="D75" s="5" t="s">
        <v>138</v>
      </c>
      <c r="E75" s="5" t="s">
        <v>98</v>
      </c>
      <c r="F75" s="5" t="s">
        <v>22</v>
      </c>
      <c r="G75" s="5" t="s">
        <v>23</v>
      </c>
      <c r="H75" s="5" t="s">
        <v>24</v>
      </c>
      <c r="I75" s="281" t="s">
        <v>25</v>
      </c>
      <c r="J75" s="282"/>
      <c r="K75" s="15"/>
      <c r="L75" s="15"/>
      <c r="M75" s="15"/>
    </row>
    <row r="76" spans="1:14" ht="14.5" customHeight="1" x14ac:dyDescent="0.25">
      <c r="A76" s="252" t="s">
        <v>26</v>
      </c>
      <c r="B76" s="253"/>
      <c r="C76" s="28">
        <v>7</v>
      </c>
      <c r="D76" s="52" t="s">
        <v>27</v>
      </c>
      <c r="E76" s="53">
        <v>23108</v>
      </c>
      <c r="F76" s="60">
        <f>E39</f>
        <v>0</v>
      </c>
      <c r="G76" s="54">
        <f>F76*C76</f>
        <v>0</v>
      </c>
      <c r="H76" s="55">
        <f>F76*E76</f>
        <v>0</v>
      </c>
      <c r="I76" s="278">
        <f>E76*G76</f>
        <v>0</v>
      </c>
      <c r="J76" s="279"/>
      <c r="K76" s="15"/>
      <c r="L76" s="15"/>
      <c r="M76" s="15"/>
      <c r="N76" s="195"/>
    </row>
    <row r="77" spans="1:14" ht="6.65" customHeight="1" x14ac:dyDescent="0.25">
      <c r="A77" s="199"/>
      <c r="B77" s="199"/>
      <c r="C77" s="57"/>
      <c r="D77" s="28"/>
      <c r="E77" s="192"/>
      <c r="F77" s="29"/>
      <c r="G77" s="57"/>
      <c r="H77" s="55"/>
      <c r="I77" s="233"/>
      <c r="J77" s="234"/>
      <c r="K77" s="15"/>
      <c r="L77" s="15"/>
      <c r="M77" s="15"/>
      <c r="N77" s="195"/>
    </row>
    <row r="78" spans="1:14" ht="14.5" customHeight="1" x14ac:dyDescent="0.25">
      <c r="A78" s="252" t="s">
        <v>28</v>
      </c>
      <c r="B78" s="253"/>
      <c r="C78" s="28">
        <v>5</v>
      </c>
      <c r="D78" s="28" t="s">
        <v>29</v>
      </c>
      <c r="E78" s="53">
        <v>31783</v>
      </c>
      <c r="F78" s="60">
        <f>E39</f>
        <v>0</v>
      </c>
      <c r="G78" s="54">
        <f>F78*C78</f>
        <v>0</v>
      </c>
      <c r="H78" s="55">
        <f>F78*E78</f>
        <v>0</v>
      </c>
      <c r="I78" s="278">
        <f>E78*G78</f>
        <v>0</v>
      </c>
      <c r="J78" s="279"/>
      <c r="K78" s="15"/>
      <c r="L78" s="15"/>
      <c r="M78" s="15"/>
      <c r="N78" s="195"/>
    </row>
    <row r="79" spans="1:14" ht="6.65" customHeight="1" x14ac:dyDescent="0.25">
      <c r="A79" s="199"/>
      <c r="B79" s="199"/>
      <c r="C79" s="57"/>
      <c r="D79" s="28"/>
      <c r="E79" s="192"/>
      <c r="F79" s="29"/>
      <c r="G79" s="28"/>
      <c r="H79" s="55"/>
      <c r="I79" s="233"/>
      <c r="J79" s="234"/>
      <c r="K79" s="15"/>
      <c r="L79" s="15"/>
      <c r="M79" s="15"/>
      <c r="N79" s="195"/>
    </row>
    <row r="80" spans="1:14" ht="14.5" customHeight="1" x14ac:dyDescent="0.25">
      <c r="A80" s="252" t="s">
        <v>100</v>
      </c>
      <c r="B80" s="253"/>
      <c r="C80" s="28">
        <v>2</v>
      </c>
      <c r="D80" s="28" t="s">
        <v>30</v>
      </c>
      <c r="E80" s="53">
        <v>31783</v>
      </c>
      <c r="F80" s="60">
        <f>E39*0.54</f>
        <v>0</v>
      </c>
      <c r="G80" s="54">
        <f>F80*C80</f>
        <v>0</v>
      </c>
      <c r="H80" s="55">
        <f>F80*E80</f>
        <v>0</v>
      </c>
      <c r="I80" s="278">
        <f>E80*G80</f>
        <v>0</v>
      </c>
      <c r="J80" s="279"/>
      <c r="K80" s="15"/>
      <c r="L80" s="15"/>
      <c r="M80" s="15"/>
      <c r="N80" s="195"/>
    </row>
    <row r="81" spans="1:18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8" x14ac:dyDescent="0.25">
      <c r="A82" s="58" t="s">
        <v>37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8" x14ac:dyDescent="0.25">
      <c r="A83" s="47" t="s">
        <v>170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15"/>
    </row>
    <row r="84" spans="1:18" x14ac:dyDescent="0.25">
      <c r="A84" s="47" t="s">
        <v>99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15"/>
    </row>
    <row r="85" spans="1:18" x14ac:dyDescent="0.25">
      <c r="A85" s="59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15"/>
    </row>
    <row r="86" spans="1:18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1:18" ht="17.5" x14ac:dyDescent="0.25">
      <c r="A87" s="13" t="s">
        <v>104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1:18" ht="10.9" customHeight="1" x14ac:dyDescent="0.25">
      <c r="A88" s="1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8" ht="14.5" customHeight="1" x14ac:dyDescent="0.25">
      <c r="A89" s="27" t="s">
        <v>82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8" ht="6.65" customHeight="1" x14ac:dyDescent="0.25">
      <c r="A90" s="27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8" ht="56.5" customHeight="1" x14ac:dyDescent="0.3">
      <c r="A91" s="286"/>
      <c r="B91" s="286"/>
      <c r="C91" s="286"/>
      <c r="D91" s="287" t="s">
        <v>31</v>
      </c>
      <c r="E91" s="288"/>
      <c r="F91" s="6" t="s">
        <v>32</v>
      </c>
      <c r="G91" s="6" t="s">
        <v>33</v>
      </c>
      <c r="H91" s="6" t="s">
        <v>34</v>
      </c>
      <c r="I91" s="6" t="s">
        <v>35</v>
      </c>
      <c r="J91" s="276" t="s">
        <v>25</v>
      </c>
      <c r="K91" s="276"/>
      <c r="L91" s="276"/>
    </row>
    <row r="92" spans="1:18" ht="28.5" customHeight="1" x14ac:dyDescent="0.25">
      <c r="A92" s="289" t="s">
        <v>163</v>
      </c>
      <c r="B92" s="290"/>
      <c r="C92" s="291"/>
      <c r="D92" s="245" t="s">
        <v>135</v>
      </c>
      <c r="E92" s="246"/>
      <c r="F92" s="28">
        <v>35</v>
      </c>
      <c r="G92" s="128">
        <f>E44</f>
        <v>0</v>
      </c>
      <c r="H92" s="163">
        <f>G92/1000*F92</f>
        <v>0</v>
      </c>
      <c r="I92" s="61">
        <v>6621</v>
      </c>
      <c r="J92" s="237">
        <f>I92*H92</f>
        <v>0</v>
      </c>
      <c r="K92" s="237"/>
      <c r="L92" s="237"/>
      <c r="R92" s="195"/>
    </row>
    <row r="93" spans="1:18" ht="28.5" customHeight="1" x14ac:dyDescent="0.25">
      <c r="A93" s="299" t="s">
        <v>158</v>
      </c>
      <c r="B93" s="300"/>
      <c r="C93" s="301"/>
      <c r="D93" s="245" t="s">
        <v>136</v>
      </c>
      <c r="E93" s="246"/>
      <c r="F93" s="28">
        <v>35</v>
      </c>
      <c r="G93" s="128">
        <f>E44</f>
        <v>0</v>
      </c>
      <c r="H93" s="163">
        <f>G93/1000*F93</f>
        <v>0</v>
      </c>
      <c r="I93" s="61">
        <v>6621</v>
      </c>
      <c r="J93" s="237">
        <f>I93*H93</f>
        <v>0</v>
      </c>
      <c r="K93" s="237"/>
      <c r="L93" s="237"/>
    </row>
    <row r="94" spans="1:18" ht="14.5" customHeight="1" x14ac:dyDescent="0.25">
      <c r="A94" s="219" t="s">
        <v>41</v>
      </c>
      <c r="B94" s="219"/>
      <c r="C94" s="219"/>
      <c r="D94" s="293" t="s">
        <v>133</v>
      </c>
      <c r="E94" s="293"/>
      <c r="F94" s="28">
        <v>30</v>
      </c>
      <c r="G94" s="128">
        <f>E44</f>
        <v>0</v>
      </c>
      <c r="H94" s="163">
        <f>G94/1000*F94</f>
        <v>0</v>
      </c>
      <c r="I94" s="61">
        <v>6621</v>
      </c>
      <c r="J94" s="237">
        <f>I94*H94</f>
        <v>0</v>
      </c>
      <c r="K94" s="237"/>
      <c r="L94" s="237"/>
    </row>
    <row r="95" spans="1:18" x14ac:dyDescent="0.25">
      <c r="A95" s="24"/>
      <c r="B95" s="26"/>
      <c r="C95" s="15"/>
      <c r="D95" s="15"/>
      <c r="E95" s="26"/>
      <c r="F95" s="26"/>
      <c r="G95" s="26"/>
      <c r="H95" s="62"/>
      <c r="I95" s="63"/>
      <c r="J95" s="64"/>
      <c r="K95" s="64"/>
      <c r="L95" s="15"/>
    </row>
    <row r="96" spans="1:18" x14ac:dyDescent="0.25">
      <c r="A96" s="243" t="s">
        <v>37</v>
      </c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</row>
    <row r="97" spans="1:14" x14ac:dyDescent="0.25">
      <c r="A97" s="47" t="s">
        <v>167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8"/>
    </row>
    <row r="98" spans="1:14" x14ac:dyDescent="0.25">
      <c r="A98" s="47" t="s">
        <v>83</v>
      </c>
      <c r="B98" s="15"/>
      <c r="C98" s="15"/>
      <c r="D98" s="15"/>
      <c r="E98" s="15"/>
      <c r="F98" s="26"/>
      <c r="G98" s="26"/>
      <c r="H98" s="26"/>
      <c r="I98" s="63"/>
      <c r="J98" s="64"/>
      <c r="K98" s="64"/>
      <c r="L98" s="15"/>
      <c r="M98" s="15"/>
    </row>
    <row r="99" spans="1:14" x14ac:dyDescent="0.25">
      <c r="B99" s="15"/>
      <c r="C99" s="15"/>
      <c r="D99" s="15"/>
      <c r="E99" s="65"/>
      <c r="F99" s="26"/>
      <c r="G99" s="15"/>
      <c r="H99" s="26"/>
      <c r="I99" s="66"/>
      <c r="J99" s="67"/>
      <c r="K99" s="67"/>
      <c r="L99" s="15"/>
      <c r="M99" s="15"/>
    </row>
    <row r="100" spans="1:14" x14ac:dyDescent="0.25">
      <c r="A100" s="15"/>
      <c r="B100" s="15"/>
      <c r="C100" s="15"/>
      <c r="D100" s="26"/>
      <c r="E100" s="26"/>
      <c r="F100" s="30"/>
      <c r="G100" s="15"/>
      <c r="I100" s="15"/>
    </row>
    <row r="101" spans="1:14" x14ac:dyDescent="0.25">
      <c r="B101" s="15"/>
      <c r="C101" s="15"/>
      <c r="D101" s="26"/>
      <c r="E101" s="63"/>
      <c r="F101" s="64"/>
      <c r="G101" s="15"/>
      <c r="I101" s="15"/>
      <c r="J101" s="36" t="s">
        <v>17</v>
      </c>
      <c r="K101" s="36"/>
      <c r="L101" s="51">
        <f>L31</f>
        <v>0</v>
      </c>
      <c r="M101" s="15"/>
      <c r="N101" s="15"/>
    </row>
    <row r="102" spans="1:14" x14ac:dyDescent="0.25">
      <c r="B102" s="15"/>
      <c r="C102" s="15"/>
      <c r="D102" s="15"/>
      <c r="E102" s="15"/>
      <c r="F102" s="15"/>
      <c r="G102" s="15"/>
      <c r="H102" s="15"/>
      <c r="I102" s="15"/>
      <c r="J102" s="38" t="s">
        <v>18</v>
      </c>
      <c r="K102" s="38"/>
      <c r="L102" s="185">
        <f>L32</f>
        <v>0</v>
      </c>
      <c r="M102" s="15"/>
      <c r="N102" s="40" t="s">
        <v>57</v>
      </c>
    </row>
    <row r="103" spans="1:14" x14ac:dyDescent="0.25">
      <c r="B103" s="15"/>
      <c r="C103" s="15"/>
      <c r="D103" s="15"/>
      <c r="E103" s="15"/>
      <c r="F103" s="15"/>
      <c r="G103" s="15"/>
      <c r="H103" s="15"/>
      <c r="I103" s="15"/>
    </row>
    <row r="104" spans="1:14" ht="17.5" x14ac:dyDescent="0.25">
      <c r="A104" s="13" t="s">
        <v>105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1:14" ht="10.15" customHeight="1" x14ac:dyDescent="0.25">
      <c r="A105" s="27"/>
      <c r="B105" s="15"/>
      <c r="C105" s="277"/>
      <c r="D105" s="277"/>
      <c r="E105" s="15"/>
      <c r="F105" s="15"/>
      <c r="G105" s="15"/>
      <c r="H105" s="15"/>
      <c r="I105" s="277"/>
      <c r="J105" s="277"/>
      <c r="K105" s="92"/>
      <c r="L105" s="15"/>
      <c r="M105" s="15"/>
    </row>
    <row r="106" spans="1:14" ht="17.5" customHeight="1" x14ac:dyDescent="0.25">
      <c r="A106" s="247" t="s">
        <v>38</v>
      </c>
      <c r="B106" s="247"/>
      <c r="C106" s="247"/>
      <c r="D106" s="247"/>
      <c r="E106" s="165"/>
      <c r="F106" s="166"/>
      <c r="G106" s="68" t="s">
        <v>37</v>
      </c>
      <c r="H106" s="15"/>
      <c r="I106" s="15"/>
      <c r="J106" s="15"/>
      <c r="K106" s="15"/>
      <c r="L106" s="15"/>
      <c r="M106" s="15"/>
    </row>
    <row r="107" spans="1:14" ht="17.5" customHeight="1" x14ac:dyDescent="0.25">
      <c r="A107" s="305"/>
      <c r="B107" s="306"/>
      <c r="C107" s="240" t="s">
        <v>145</v>
      </c>
      <c r="D107" s="240" t="s">
        <v>33</v>
      </c>
      <c r="E107" s="292" t="s">
        <v>35</v>
      </c>
      <c r="F107" s="244" t="s">
        <v>36</v>
      </c>
      <c r="G107" s="235" t="s">
        <v>49</v>
      </c>
      <c r="H107" s="236"/>
      <c r="I107" s="236"/>
      <c r="J107" s="236"/>
      <c r="K107" s="236"/>
      <c r="L107" s="236"/>
      <c r="M107" s="236"/>
      <c r="N107" s="236"/>
    </row>
    <row r="108" spans="1:14" ht="17.5" customHeight="1" x14ac:dyDescent="0.25">
      <c r="A108" s="307"/>
      <c r="B108" s="308"/>
      <c r="C108" s="241"/>
      <c r="D108" s="241"/>
      <c r="E108" s="292"/>
      <c r="F108" s="244"/>
      <c r="G108" s="235"/>
      <c r="H108" s="236"/>
      <c r="I108" s="236"/>
      <c r="J108" s="236"/>
      <c r="K108" s="236"/>
      <c r="L108" s="236"/>
      <c r="M108" s="236"/>
      <c r="N108" s="236"/>
    </row>
    <row r="109" spans="1:14" ht="17.5" customHeight="1" x14ac:dyDescent="0.25">
      <c r="A109" s="309"/>
      <c r="B109" s="310"/>
      <c r="C109" s="242"/>
      <c r="D109" s="242"/>
      <c r="E109" s="292"/>
      <c r="F109" s="244"/>
      <c r="G109" s="235" t="s">
        <v>83</v>
      </c>
      <c r="H109" s="236"/>
      <c r="I109" s="236"/>
      <c r="J109" s="236"/>
      <c r="K109" s="236"/>
      <c r="L109" s="236"/>
      <c r="M109" s="236"/>
      <c r="N109" s="236"/>
    </row>
    <row r="110" spans="1:14" ht="14.5" customHeight="1" x14ac:dyDescent="0.25">
      <c r="A110" s="254" t="s">
        <v>39</v>
      </c>
      <c r="B110" s="254"/>
      <c r="C110" s="89">
        <v>60529</v>
      </c>
      <c r="D110" s="28"/>
      <c r="E110" s="53"/>
      <c r="F110" s="56"/>
      <c r="G110" s="235"/>
      <c r="H110" s="236"/>
      <c r="I110" s="236"/>
      <c r="J110" s="236"/>
      <c r="K110" s="236"/>
      <c r="L110" s="236"/>
      <c r="M110" s="236"/>
      <c r="N110" s="236"/>
    </row>
    <row r="111" spans="1:14" ht="14.5" customHeight="1" x14ac:dyDescent="0.25">
      <c r="A111" s="219" t="s">
        <v>40</v>
      </c>
      <c r="B111" s="219"/>
      <c r="C111" s="89">
        <v>152409</v>
      </c>
      <c r="D111" s="28"/>
      <c r="E111" s="53"/>
      <c r="F111" s="56"/>
      <c r="G111" s="235" t="s">
        <v>84</v>
      </c>
      <c r="H111" s="236"/>
      <c r="I111" s="236"/>
      <c r="J111" s="236"/>
      <c r="K111" s="236"/>
      <c r="L111" s="236"/>
      <c r="M111" s="236"/>
      <c r="N111" s="236"/>
    </row>
    <row r="112" spans="1:14" ht="14.5" customHeight="1" x14ac:dyDescent="0.25">
      <c r="A112" s="254" t="s">
        <v>41</v>
      </c>
      <c r="B112" s="254"/>
      <c r="C112" s="89">
        <v>115818</v>
      </c>
      <c r="D112" s="28"/>
      <c r="E112" s="53"/>
      <c r="F112" s="56"/>
      <c r="G112" s="235"/>
      <c r="H112" s="236"/>
      <c r="I112" s="236"/>
      <c r="J112" s="236"/>
      <c r="K112" s="236"/>
      <c r="L112" s="236"/>
      <c r="M112" s="236"/>
      <c r="N112" s="236"/>
    </row>
    <row r="113" spans="1:14" ht="14.5" customHeight="1" x14ac:dyDescent="0.25">
      <c r="A113" s="219" t="s">
        <v>42</v>
      </c>
      <c r="B113" s="219"/>
      <c r="C113" s="89">
        <v>100891</v>
      </c>
      <c r="D113" s="28"/>
      <c r="E113" s="53"/>
      <c r="F113" s="56"/>
      <c r="G113" s="238" t="s">
        <v>43</v>
      </c>
      <c r="H113" s="238"/>
      <c r="I113" s="238"/>
      <c r="J113" s="238"/>
      <c r="K113" s="238"/>
      <c r="L113" s="238"/>
      <c r="M113" s="238"/>
      <c r="N113" s="238"/>
    </row>
    <row r="114" spans="1:14" ht="17.5" customHeight="1" x14ac:dyDescent="0.25">
      <c r="A114" s="217" t="s">
        <v>14</v>
      </c>
      <c r="B114" s="217"/>
      <c r="C114" s="167">
        <f>SUM(C110:C113)</f>
        <v>429647</v>
      </c>
      <c r="D114" s="44">
        <f>+E44</f>
        <v>0</v>
      </c>
      <c r="E114" s="127">
        <v>19</v>
      </c>
      <c r="F114" s="56">
        <f>+E114*D114</f>
        <v>0</v>
      </c>
      <c r="G114" s="238"/>
      <c r="H114" s="238"/>
      <c r="I114" s="238"/>
      <c r="J114" s="238"/>
      <c r="K114" s="238"/>
      <c r="L114" s="238"/>
      <c r="M114" s="238"/>
      <c r="N114" s="238"/>
    </row>
    <row r="115" spans="1:14" ht="12.65" customHeight="1" x14ac:dyDescent="0.25">
      <c r="A115" s="15"/>
      <c r="B115" s="26"/>
      <c r="C115" s="26"/>
      <c r="D115" s="26"/>
      <c r="E115" s="26"/>
      <c r="F115" s="69"/>
      <c r="G115" s="238"/>
      <c r="H115" s="238"/>
      <c r="I115" s="238"/>
      <c r="J115" s="238"/>
      <c r="K115" s="238"/>
      <c r="L115" s="238"/>
      <c r="M115" s="238"/>
      <c r="N115" s="238"/>
    </row>
    <row r="116" spans="1:14" x14ac:dyDescent="0.25">
      <c r="G116" s="7"/>
      <c r="H116" s="298" t="s">
        <v>146</v>
      </c>
      <c r="I116" s="298"/>
      <c r="J116" s="298"/>
      <c r="K116" s="298"/>
      <c r="L116" s="298"/>
      <c r="M116" s="298"/>
      <c r="N116" s="298"/>
    </row>
    <row r="117" spans="1:14" ht="14.5" customHeight="1" x14ac:dyDescent="0.25">
      <c r="A117" s="71" t="s">
        <v>44</v>
      </c>
      <c r="B117" s="15"/>
      <c r="C117" s="65"/>
      <c r="D117" s="26"/>
      <c r="E117" s="26"/>
      <c r="F117" s="69"/>
      <c r="G117" s="7"/>
      <c r="H117" s="298"/>
      <c r="I117" s="298"/>
      <c r="J117" s="298"/>
      <c r="K117" s="298"/>
      <c r="L117" s="298"/>
      <c r="M117" s="298"/>
      <c r="N117" s="298"/>
    </row>
    <row r="118" spans="1:14" ht="14.5" customHeight="1" thickBot="1" x14ac:dyDescent="0.3">
      <c r="A118" s="219" t="s">
        <v>50</v>
      </c>
      <c r="B118" s="219"/>
      <c r="C118" s="219"/>
      <c r="D118" s="219"/>
      <c r="E118" s="219"/>
      <c r="F118" s="88">
        <v>4000000</v>
      </c>
      <c r="G118" s="70"/>
      <c r="H118" s="3"/>
      <c r="I118" s="3"/>
      <c r="J118" s="3"/>
      <c r="K118" s="3"/>
      <c r="L118" s="3"/>
      <c r="M118" s="3"/>
      <c r="N118" s="3"/>
    </row>
    <row r="119" spans="1:14" ht="14.5" customHeight="1" x14ac:dyDescent="0.25">
      <c r="A119" s="219" t="s">
        <v>45</v>
      </c>
      <c r="B119" s="219"/>
      <c r="C119" s="219"/>
      <c r="D119" s="219"/>
      <c r="E119" s="219"/>
      <c r="F119" s="90">
        <v>400000</v>
      </c>
      <c r="G119" s="70"/>
      <c r="H119" s="263" t="s">
        <v>46</v>
      </c>
      <c r="I119" s="264"/>
      <c r="J119" s="264"/>
      <c r="K119" s="264"/>
      <c r="L119" s="264"/>
      <c r="M119" s="264"/>
      <c r="N119" s="265"/>
    </row>
    <row r="120" spans="1:14" ht="14.5" customHeight="1" x14ac:dyDescent="0.25">
      <c r="A120" s="219" t="s">
        <v>51</v>
      </c>
      <c r="B120" s="219"/>
      <c r="C120" s="219"/>
      <c r="D120" s="219"/>
      <c r="E120" s="219"/>
      <c r="F120" s="88">
        <v>1000000</v>
      </c>
      <c r="G120" s="70"/>
      <c r="H120" s="266"/>
      <c r="I120" s="267"/>
      <c r="J120" s="267"/>
      <c r="K120" s="267"/>
      <c r="L120" s="267"/>
      <c r="M120" s="267"/>
      <c r="N120" s="268"/>
    </row>
    <row r="121" spans="1:14" ht="14.5" customHeight="1" x14ac:dyDescent="0.25">
      <c r="A121" s="219" t="s">
        <v>47</v>
      </c>
      <c r="B121" s="219"/>
      <c r="C121" s="219"/>
      <c r="D121" s="219"/>
      <c r="E121" s="219"/>
      <c r="F121" s="90">
        <v>80000</v>
      </c>
      <c r="G121" s="70"/>
      <c r="H121" s="266"/>
      <c r="I121" s="267"/>
      <c r="J121" s="267"/>
      <c r="K121" s="267"/>
      <c r="L121" s="267"/>
      <c r="M121" s="267"/>
      <c r="N121" s="268"/>
    </row>
    <row r="122" spans="1:14" ht="14.5" customHeight="1" x14ac:dyDescent="0.25">
      <c r="A122" s="254" t="s">
        <v>48</v>
      </c>
      <c r="B122" s="254"/>
      <c r="C122" s="254"/>
      <c r="D122" s="254"/>
      <c r="E122" s="254"/>
      <c r="F122" s="90">
        <v>50000</v>
      </c>
      <c r="G122" s="15"/>
      <c r="H122" s="266"/>
      <c r="I122" s="267"/>
      <c r="J122" s="267"/>
      <c r="K122" s="267"/>
      <c r="L122" s="267"/>
      <c r="M122" s="267"/>
      <c r="N122" s="268"/>
    </row>
    <row r="123" spans="1:14" s="15" customFormat="1" ht="14.5" customHeight="1" thickBot="1" x14ac:dyDescent="0.3">
      <c r="A123" s="217" t="s">
        <v>25</v>
      </c>
      <c r="B123" s="217"/>
      <c r="C123" s="217"/>
      <c r="D123" s="217"/>
      <c r="E123" s="217"/>
      <c r="F123" s="186">
        <f>SUM(F118:F122)</f>
        <v>5530000</v>
      </c>
      <c r="H123" s="269"/>
      <c r="I123" s="270"/>
      <c r="J123" s="270"/>
      <c r="K123" s="270"/>
      <c r="L123" s="270"/>
      <c r="M123" s="270"/>
      <c r="N123" s="271"/>
    </row>
    <row r="124" spans="1:14" s="15" customFormat="1" ht="13.15" customHeight="1" x14ac:dyDescent="0.25">
      <c r="A124" s="27"/>
    </row>
    <row r="125" spans="1:14" s="15" customFormat="1" x14ac:dyDescent="0.25">
      <c r="A125" s="27"/>
      <c r="H125" s="2"/>
      <c r="I125" s="2"/>
      <c r="J125" s="2"/>
      <c r="K125" s="2"/>
      <c r="L125" s="2"/>
      <c r="M125" s="2"/>
      <c r="N125" s="2"/>
    </row>
    <row r="126" spans="1:14" s="15" customFormat="1" x14ac:dyDescent="0.25">
      <c r="A126" s="17"/>
      <c r="M126" s="3"/>
      <c r="N126" s="3"/>
    </row>
    <row r="127" spans="1:14" s="106" customFormat="1" ht="18" customHeight="1" x14ac:dyDescent="0.35">
      <c r="A127" s="129" t="s">
        <v>137</v>
      </c>
      <c r="B127" s="129"/>
      <c r="C127" s="130"/>
      <c r="L127" s="131"/>
      <c r="M127" s="132"/>
    </row>
    <row r="128" spans="1:14" s="106" customFormat="1" ht="10.15" customHeight="1" x14ac:dyDescent="0.35">
      <c r="A128" s="129"/>
      <c r="B128" s="129"/>
      <c r="C128" s="130"/>
      <c r="L128" s="131"/>
      <c r="M128" s="132"/>
    </row>
    <row r="129" spans="1:14" s="106" customFormat="1" ht="14.5" customHeight="1" x14ac:dyDescent="0.3">
      <c r="A129" s="218" t="s">
        <v>147</v>
      </c>
      <c r="B129" s="218"/>
      <c r="C129" s="218"/>
      <c r="D129" s="218"/>
      <c r="E129" s="218"/>
      <c r="F129" s="171">
        <f>E45</f>
        <v>0</v>
      </c>
      <c r="G129" s="133"/>
      <c r="H129" s="133"/>
      <c r="J129" s="134"/>
      <c r="K129" s="134"/>
      <c r="L129" s="131"/>
      <c r="M129" s="132"/>
    </row>
    <row r="130" spans="1:14" s="106" customFormat="1" ht="14.5" customHeight="1" x14ac:dyDescent="0.3">
      <c r="A130" s="218" t="s">
        <v>101</v>
      </c>
      <c r="B130" s="218"/>
      <c r="C130" s="218"/>
      <c r="D130" s="218"/>
      <c r="E130" s="218"/>
      <c r="F130" s="172">
        <v>100</v>
      </c>
      <c r="G130" s="133"/>
      <c r="H130" s="133"/>
      <c r="J130" s="134"/>
      <c r="K130" s="134"/>
      <c r="L130" s="131"/>
      <c r="M130" s="135"/>
      <c r="N130" s="136"/>
    </row>
    <row r="131" spans="1:14" s="136" customFormat="1" ht="14.5" customHeight="1" x14ac:dyDescent="0.3">
      <c r="A131" s="218" t="s">
        <v>102</v>
      </c>
      <c r="B131" s="218"/>
      <c r="C131" s="218"/>
      <c r="D131" s="218"/>
      <c r="E131" s="218"/>
      <c r="F131" s="173">
        <f>F129*F130</f>
        <v>0</v>
      </c>
      <c r="G131" s="133"/>
      <c r="H131" s="133"/>
      <c r="I131" s="106"/>
      <c r="J131" s="134"/>
      <c r="K131" s="134"/>
      <c r="L131" s="137"/>
      <c r="M131" s="135"/>
      <c r="N131" s="106"/>
    </row>
    <row r="132" spans="1:14" s="136" customFormat="1" ht="14.5" customHeight="1" x14ac:dyDescent="0.3">
      <c r="A132" s="138"/>
      <c r="B132" s="138"/>
      <c r="C132" s="138"/>
      <c r="D132" s="138"/>
      <c r="E132" s="138"/>
      <c r="F132" s="139"/>
      <c r="G132" s="133"/>
      <c r="H132" s="133"/>
      <c r="I132" s="106"/>
      <c r="J132" s="36" t="s">
        <v>17</v>
      </c>
      <c r="K132" s="36"/>
      <c r="L132" s="51">
        <f>L31</f>
        <v>0</v>
      </c>
      <c r="M132" s="15"/>
      <c r="N132" s="15"/>
    </row>
    <row r="133" spans="1:14" s="136" customFormat="1" ht="14.5" customHeight="1" x14ac:dyDescent="0.3">
      <c r="A133" s="138"/>
      <c r="B133" s="138"/>
      <c r="C133" s="138"/>
      <c r="D133" s="138"/>
      <c r="E133" s="138"/>
      <c r="F133" s="139"/>
      <c r="G133" s="133"/>
      <c r="H133" s="133"/>
      <c r="I133" s="106"/>
      <c r="J133" s="38" t="s">
        <v>18</v>
      </c>
      <c r="K133" s="38"/>
      <c r="L133" s="185">
        <f>L32</f>
        <v>0</v>
      </c>
      <c r="M133" s="15"/>
      <c r="N133" s="40" t="s">
        <v>56</v>
      </c>
    </row>
    <row r="134" spans="1:14" x14ac:dyDescent="0.25">
      <c r="A134" s="27"/>
      <c r="B134" s="15"/>
      <c r="C134" s="15"/>
      <c r="D134" s="15"/>
      <c r="E134" s="15"/>
      <c r="F134" s="15"/>
      <c r="G134" s="15"/>
      <c r="H134" s="3"/>
      <c r="I134" s="3"/>
      <c r="J134" s="3"/>
      <c r="K134" s="3"/>
      <c r="L134" s="3"/>
    </row>
    <row r="135" spans="1:14" ht="17.5" x14ac:dyDescent="0.25">
      <c r="A135" s="13" t="s">
        <v>106</v>
      </c>
      <c r="B135" s="27"/>
      <c r="C135" s="27"/>
      <c r="D135" s="27"/>
      <c r="E135" s="27"/>
      <c r="F135" s="15"/>
      <c r="G135" s="15"/>
      <c r="H135" s="3"/>
      <c r="I135" s="3"/>
      <c r="J135" s="3"/>
      <c r="K135" s="3"/>
      <c r="L135" s="3"/>
    </row>
    <row r="136" spans="1:14" ht="10.15" customHeight="1" x14ac:dyDescent="0.25">
      <c r="A136" s="71"/>
      <c r="B136" s="71"/>
      <c r="C136" s="71"/>
      <c r="D136" s="71"/>
      <c r="E136" s="71"/>
      <c r="F136" s="15"/>
      <c r="G136" s="15"/>
      <c r="H136" s="3"/>
      <c r="I136" s="3"/>
      <c r="J136" s="3"/>
      <c r="K136" s="3"/>
      <c r="L136" s="3"/>
    </row>
    <row r="137" spans="1:14" ht="14.5" customHeight="1" x14ac:dyDescent="0.25">
      <c r="A137" s="27" t="s">
        <v>60</v>
      </c>
      <c r="B137" s="27"/>
      <c r="C137" s="15"/>
      <c r="D137" s="15"/>
      <c r="E137" s="15"/>
      <c r="F137" s="15"/>
      <c r="G137" s="15"/>
      <c r="H137" s="3"/>
      <c r="I137" s="3"/>
      <c r="J137" s="3"/>
      <c r="K137" s="3"/>
      <c r="L137" s="3"/>
    </row>
    <row r="138" spans="1:14" x14ac:dyDescent="0.25">
      <c r="A138" s="27"/>
      <c r="B138" s="15"/>
      <c r="C138" s="15"/>
      <c r="D138" s="15"/>
      <c r="E138" s="15"/>
      <c r="F138" s="15"/>
      <c r="G138" s="15"/>
      <c r="H138" s="3"/>
      <c r="I138" s="3"/>
      <c r="J138" s="3"/>
      <c r="K138" s="3"/>
      <c r="L138" s="3"/>
    </row>
    <row r="139" spans="1:14" ht="16.899999999999999" customHeight="1" x14ac:dyDescent="0.25">
      <c r="A139" s="272" t="s">
        <v>72</v>
      </c>
      <c r="B139" s="273"/>
      <c r="C139" s="273"/>
      <c r="D139" s="274"/>
      <c r="E139" s="232">
        <f>J29*1730</f>
        <v>0</v>
      </c>
      <c r="F139" s="232"/>
      <c r="G139" s="74" t="s">
        <v>168</v>
      </c>
      <c r="K139" s="3"/>
      <c r="L139" s="3"/>
    </row>
    <row r="140" spans="1:14" ht="16.899999999999999" customHeight="1" x14ac:dyDescent="0.25">
      <c r="A140" s="257" t="s">
        <v>73</v>
      </c>
      <c r="B140" s="257"/>
      <c r="C140" s="257"/>
      <c r="D140" s="257"/>
      <c r="E140" s="232">
        <f>(E35-J29)*864</f>
        <v>0</v>
      </c>
      <c r="F140" s="232"/>
      <c r="G140" s="74" t="s">
        <v>169</v>
      </c>
      <c r="H140" s="73"/>
      <c r="I140" s="73"/>
      <c r="J140" s="11"/>
      <c r="K140" s="3"/>
      <c r="L140" s="3"/>
    </row>
    <row r="141" spans="1:14" ht="14.5" x14ac:dyDescent="0.25">
      <c r="G141" s="74" t="s">
        <v>74</v>
      </c>
      <c r="H141" s="73"/>
      <c r="I141" s="73"/>
      <c r="J141" s="11"/>
      <c r="K141" s="3"/>
      <c r="L141" s="3"/>
    </row>
    <row r="142" spans="1:14" ht="14.5" customHeight="1" x14ac:dyDescent="0.25">
      <c r="B142" s="260" t="s">
        <v>67</v>
      </c>
      <c r="C142" s="261"/>
      <c r="D142" s="262"/>
      <c r="E142" s="258">
        <f>E139+E140</f>
        <v>0</v>
      </c>
      <c r="F142" s="259"/>
      <c r="L142" s="15"/>
    </row>
    <row r="145" spans="1:14" ht="14.5" customHeight="1" x14ac:dyDescent="0.25">
      <c r="A145" s="27" t="s">
        <v>61</v>
      </c>
    </row>
    <row r="147" spans="1:14" ht="42" customHeight="1" x14ac:dyDescent="0.3">
      <c r="A147" s="255"/>
      <c r="B147" s="256"/>
      <c r="C147" s="6" t="s">
        <v>149</v>
      </c>
      <c r="D147" s="188" t="s">
        <v>8</v>
      </c>
      <c r="E147" s="10" t="s">
        <v>75</v>
      </c>
      <c r="F147" s="5" t="s">
        <v>66</v>
      </c>
      <c r="G147" s="275" t="s">
        <v>86</v>
      </c>
      <c r="H147" s="275"/>
      <c r="I147" s="334" t="s">
        <v>85</v>
      </c>
      <c r="J147" s="335"/>
      <c r="K147" s="286" t="s">
        <v>25</v>
      </c>
      <c r="L147" s="286"/>
      <c r="M147" s="101"/>
    </row>
    <row r="148" spans="1:14" ht="14.5" customHeight="1" x14ac:dyDescent="0.25">
      <c r="A148" s="252" t="s">
        <v>62</v>
      </c>
      <c r="B148" s="253"/>
      <c r="C148" s="180"/>
      <c r="D148" s="75">
        <v>21</v>
      </c>
      <c r="E148" s="120">
        <f>(C148/D148)</f>
        <v>0</v>
      </c>
      <c r="F148" s="180"/>
      <c r="G148" s="200">
        <f>(E148-F148)*864</f>
        <v>0</v>
      </c>
      <c r="H148" s="200"/>
      <c r="I148" s="200">
        <f>F148*1730</f>
        <v>0</v>
      </c>
      <c r="J148" s="200"/>
      <c r="K148" s="239">
        <f>(G148+I148)</f>
        <v>0</v>
      </c>
      <c r="L148" s="239"/>
      <c r="M148" s="102"/>
    </row>
    <row r="149" spans="1:14" ht="14.5" customHeight="1" x14ac:dyDescent="0.25">
      <c r="A149" s="252" t="s">
        <v>63</v>
      </c>
      <c r="B149" s="253"/>
      <c r="C149" s="180"/>
      <c r="D149" s="75">
        <v>37</v>
      </c>
      <c r="E149" s="120">
        <f>(C149/D149)</f>
        <v>0</v>
      </c>
      <c r="F149" s="180"/>
      <c r="G149" s="200">
        <f>(E149-F149)*864</f>
        <v>0</v>
      </c>
      <c r="H149" s="200"/>
      <c r="I149" s="200">
        <f>F149*1730</f>
        <v>0</v>
      </c>
      <c r="J149" s="200"/>
      <c r="K149" s="239">
        <f>(G149+I149)</f>
        <v>0</v>
      </c>
      <c r="L149" s="239"/>
      <c r="M149" s="102"/>
    </row>
    <row r="150" spans="1:14" ht="14.5" customHeight="1" x14ac:dyDescent="0.25">
      <c r="A150" s="219" t="s">
        <v>64</v>
      </c>
      <c r="B150" s="219"/>
      <c r="C150" s="180"/>
      <c r="D150" s="75">
        <v>35</v>
      </c>
      <c r="E150" s="120">
        <f>(C150/D150)</f>
        <v>0</v>
      </c>
      <c r="F150" s="180"/>
      <c r="G150" s="200">
        <f>(E150-F150)*864</f>
        <v>0</v>
      </c>
      <c r="H150" s="200"/>
      <c r="I150" s="200">
        <f>F150*1730</f>
        <v>0</v>
      </c>
      <c r="J150" s="200"/>
      <c r="K150" s="239">
        <f>(G150+I150)</f>
        <v>0</v>
      </c>
      <c r="L150" s="239"/>
      <c r="M150" s="102"/>
    </row>
    <row r="151" spans="1:14" ht="14.5" customHeight="1" x14ac:dyDescent="0.25">
      <c r="A151" s="219" t="s">
        <v>65</v>
      </c>
      <c r="B151" s="219"/>
      <c r="C151" s="180"/>
      <c r="D151" s="75">
        <v>47</v>
      </c>
      <c r="E151" s="120">
        <f>(C151/D151)</f>
        <v>0</v>
      </c>
      <c r="F151" s="180"/>
      <c r="G151" s="200">
        <f>(E151-F151)*864</f>
        <v>0</v>
      </c>
      <c r="H151" s="200"/>
      <c r="I151" s="200">
        <f>F151*1730</f>
        <v>0</v>
      </c>
      <c r="J151" s="200"/>
      <c r="K151" s="239">
        <f>(G151+I151)</f>
        <v>0</v>
      </c>
      <c r="L151" s="239"/>
      <c r="M151" s="102"/>
    </row>
    <row r="152" spans="1:14" ht="6" customHeight="1" x14ac:dyDescent="0.25">
      <c r="C152" s="76"/>
      <c r="D152" s="76"/>
      <c r="E152" s="76"/>
      <c r="G152" s="77"/>
      <c r="H152" s="77"/>
      <c r="I152" s="78"/>
    </row>
    <row r="153" spans="1:14" ht="14.5" customHeight="1" x14ac:dyDescent="0.25">
      <c r="B153" s="123" t="s">
        <v>14</v>
      </c>
      <c r="C153" s="181">
        <f>SUM(C148:C151)</f>
        <v>0</v>
      </c>
      <c r="D153" s="182"/>
      <c r="E153" s="183">
        <f>SUM(E148:E151)</f>
        <v>0</v>
      </c>
      <c r="F153" s="181">
        <f>SUM(F148:F151)</f>
        <v>0</v>
      </c>
      <c r="G153" s="311" t="s">
        <v>68</v>
      </c>
      <c r="H153" s="311"/>
      <c r="I153" s="311"/>
      <c r="J153" s="311"/>
      <c r="K153" s="258">
        <f>SUM(K148:K151)</f>
        <v>0</v>
      </c>
      <c r="L153" s="259"/>
    </row>
    <row r="154" spans="1:14" x14ac:dyDescent="0.25">
      <c r="C154" s="79"/>
      <c r="D154" s="79"/>
      <c r="E154" s="79"/>
      <c r="F154" s="80"/>
      <c r="G154" s="80"/>
      <c r="H154" s="80"/>
      <c r="I154" s="81"/>
    </row>
    <row r="155" spans="1:14" ht="14.5" customHeight="1" x14ac:dyDescent="0.25">
      <c r="B155" s="121"/>
      <c r="C155" s="125"/>
      <c r="D155" s="125"/>
      <c r="E155" s="125"/>
      <c r="F155" s="126"/>
      <c r="G155" s="126"/>
    </row>
    <row r="156" spans="1:14" x14ac:dyDescent="0.25">
      <c r="B156" s="121"/>
      <c r="C156" s="124"/>
      <c r="D156" s="124"/>
      <c r="E156" s="124"/>
      <c r="F156" s="124"/>
      <c r="G156" s="124"/>
      <c r="H156" s="82"/>
      <c r="I156" s="82"/>
      <c r="J156" s="81"/>
      <c r="K156" s="81"/>
    </row>
    <row r="157" spans="1:14" x14ac:dyDescent="0.25">
      <c r="C157" s="79"/>
      <c r="D157" s="79"/>
      <c r="E157" s="79"/>
      <c r="F157" s="79"/>
      <c r="G157" s="79"/>
      <c r="H157" s="82"/>
      <c r="I157" s="82"/>
      <c r="J157" s="81"/>
      <c r="K157" s="81"/>
    </row>
    <row r="158" spans="1:14" x14ac:dyDescent="0.25">
      <c r="C158" s="79"/>
      <c r="D158" s="79"/>
      <c r="E158" s="79"/>
      <c r="F158" s="79"/>
      <c r="G158" s="79"/>
      <c r="H158" s="82"/>
      <c r="I158" s="82"/>
      <c r="J158" s="81"/>
      <c r="K158" s="81"/>
    </row>
    <row r="159" spans="1:14" x14ac:dyDescent="0.25">
      <c r="I159" s="15"/>
      <c r="J159" s="36" t="s">
        <v>17</v>
      </c>
      <c r="K159" s="36"/>
      <c r="L159" s="51">
        <f>L31</f>
        <v>0</v>
      </c>
    </row>
    <row r="160" spans="1:14" x14ac:dyDescent="0.25">
      <c r="I160" s="15"/>
      <c r="J160" s="38" t="s">
        <v>18</v>
      </c>
      <c r="K160" s="38"/>
      <c r="L160" s="185">
        <f>L32</f>
        <v>0</v>
      </c>
      <c r="N160" s="40" t="s">
        <v>55</v>
      </c>
    </row>
    <row r="161" spans="1:10" x14ac:dyDescent="0.25">
      <c r="A161" s="73"/>
      <c r="B161" s="73"/>
      <c r="C161" s="73"/>
      <c r="D161" s="73"/>
      <c r="E161" s="73"/>
      <c r="F161" s="73"/>
      <c r="G161" s="73"/>
      <c r="H161" s="73"/>
      <c r="I161" s="73"/>
    </row>
    <row r="162" spans="1:10" x14ac:dyDescent="0.25">
      <c r="A162" s="73"/>
      <c r="B162" s="83"/>
      <c r="C162" s="83"/>
      <c r="D162" s="84"/>
      <c r="E162" s="85"/>
      <c r="F162" s="83"/>
      <c r="G162" s="86"/>
      <c r="H162" s="86"/>
      <c r="I162" s="86"/>
    </row>
    <row r="163" spans="1:10" x14ac:dyDescent="0.3">
      <c r="A163" s="73"/>
      <c r="B163" s="220" t="s">
        <v>107</v>
      </c>
      <c r="C163" s="221"/>
      <c r="D163" s="221"/>
      <c r="E163" s="222"/>
      <c r="F163" s="158"/>
      <c r="G163" s="147"/>
      <c r="H163" s="147"/>
      <c r="I163" s="86"/>
      <c r="J163" s="86"/>
    </row>
    <row r="164" spans="1:10" x14ac:dyDescent="0.3">
      <c r="A164" s="73"/>
      <c r="B164" s="214" t="s">
        <v>165</v>
      </c>
      <c r="C164" s="212"/>
      <c r="D164" s="212"/>
      <c r="E164" s="213"/>
      <c r="F164" s="203">
        <f>D41</f>
        <v>0</v>
      </c>
      <c r="G164" s="203"/>
      <c r="H164" s="203"/>
      <c r="I164" s="73"/>
      <c r="J164" s="73"/>
    </row>
    <row r="165" spans="1:10" x14ac:dyDescent="0.3">
      <c r="A165" s="73"/>
      <c r="B165" s="214" t="s">
        <v>109</v>
      </c>
      <c r="C165" s="212"/>
      <c r="D165" s="212"/>
      <c r="E165" s="213"/>
      <c r="F165" s="162">
        <f>E38</f>
        <v>0</v>
      </c>
      <c r="G165" s="159"/>
      <c r="H165" s="159"/>
      <c r="I165" s="86"/>
      <c r="J165" s="86"/>
    </row>
    <row r="166" spans="1:10" x14ac:dyDescent="0.3">
      <c r="A166" s="73"/>
      <c r="B166" s="229"/>
      <c r="C166" s="230"/>
      <c r="D166" s="230"/>
      <c r="E166" s="231"/>
      <c r="F166" s="155" t="s">
        <v>118</v>
      </c>
      <c r="G166" s="156" t="s">
        <v>28</v>
      </c>
      <c r="H166" s="156" t="s">
        <v>119</v>
      </c>
      <c r="I166" s="73"/>
      <c r="J166" s="73"/>
    </row>
    <row r="167" spans="1:10" x14ac:dyDescent="0.3">
      <c r="A167" s="73"/>
      <c r="B167" s="214" t="s">
        <v>22</v>
      </c>
      <c r="C167" s="212"/>
      <c r="D167" s="212"/>
      <c r="E167" s="213"/>
      <c r="F167" s="153">
        <f>F76</f>
        <v>0</v>
      </c>
      <c r="G167" s="154">
        <f>F78</f>
        <v>0</v>
      </c>
      <c r="H167" s="154">
        <f>F80</f>
        <v>0</v>
      </c>
      <c r="I167" s="73"/>
      <c r="J167" s="73"/>
    </row>
    <row r="168" spans="1:10" x14ac:dyDescent="0.3">
      <c r="B168" s="214" t="s">
        <v>110</v>
      </c>
      <c r="C168" s="212"/>
      <c r="D168" s="212"/>
      <c r="E168" s="213"/>
      <c r="F168" s="153">
        <f>G76</f>
        <v>0</v>
      </c>
      <c r="G168" s="154">
        <f>G78</f>
        <v>0</v>
      </c>
      <c r="H168" s="154">
        <f>G80</f>
        <v>0</v>
      </c>
    </row>
    <row r="169" spans="1:10" x14ac:dyDescent="0.3">
      <c r="B169" s="220" t="s">
        <v>111</v>
      </c>
      <c r="C169" s="221"/>
      <c r="D169" s="221"/>
      <c r="E169" s="222"/>
      <c r="F169" s="157"/>
      <c r="G169" s="136"/>
      <c r="H169" s="136"/>
    </row>
    <row r="170" spans="1:10" x14ac:dyDescent="0.3">
      <c r="B170" s="214" t="s">
        <v>108</v>
      </c>
      <c r="C170" s="212"/>
      <c r="D170" s="212"/>
      <c r="E170" s="213"/>
      <c r="F170" s="208">
        <f>D47</f>
        <v>0</v>
      </c>
      <c r="G170" s="209"/>
      <c r="H170" s="210"/>
    </row>
    <row r="171" spans="1:10" ht="14" x14ac:dyDescent="0.3">
      <c r="B171" s="223" t="s">
        <v>160</v>
      </c>
      <c r="C171" s="224"/>
      <c r="D171" s="224"/>
      <c r="E171" s="225"/>
      <c r="F171" s="190">
        <f>J92</f>
        <v>0</v>
      </c>
      <c r="G171" s="204" t="s">
        <v>141</v>
      </c>
      <c r="H171" s="205"/>
      <c r="I171" s="175"/>
    </row>
    <row r="172" spans="1:10" x14ac:dyDescent="0.25">
      <c r="B172" s="223" t="s">
        <v>159</v>
      </c>
      <c r="C172" s="224"/>
      <c r="D172" s="224"/>
      <c r="E172" s="225"/>
      <c r="F172" s="215">
        <f>J93</f>
        <v>0</v>
      </c>
      <c r="G172" s="206"/>
      <c r="H172" s="207"/>
      <c r="I172" s="175"/>
    </row>
    <row r="173" spans="1:10" x14ac:dyDescent="0.25">
      <c r="B173" s="226"/>
      <c r="C173" s="227"/>
      <c r="D173" s="227"/>
      <c r="E173" s="228"/>
      <c r="F173" s="216"/>
      <c r="G173" s="206"/>
      <c r="H173" s="207"/>
      <c r="I173" s="175"/>
    </row>
    <row r="174" spans="1:10" x14ac:dyDescent="0.3">
      <c r="B174" s="211" t="s">
        <v>140</v>
      </c>
      <c r="C174" s="212"/>
      <c r="D174" s="212"/>
      <c r="E174" s="213"/>
      <c r="F174" s="174">
        <f>J94</f>
        <v>0</v>
      </c>
      <c r="G174" s="206"/>
      <c r="H174" s="207"/>
      <c r="I174" s="175"/>
    </row>
    <row r="175" spans="1:10" x14ac:dyDescent="0.3">
      <c r="B175" s="214" t="s">
        <v>109</v>
      </c>
      <c r="C175" s="212"/>
      <c r="D175" s="212"/>
      <c r="E175" s="213"/>
      <c r="F175" s="162">
        <f>E44</f>
        <v>0</v>
      </c>
      <c r="G175" s="136"/>
      <c r="H175" s="136"/>
    </row>
    <row r="176" spans="1:10" x14ac:dyDescent="0.3">
      <c r="B176" s="214" t="s">
        <v>112</v>
      </c>
      <c r="C176" s="212"/>
      <c r="D176" s="212"/>
      <c r="E176" s="213"/>
      <c r="F176" s="184" t="s">
        <v>156</v>
      </c>
      <c r="G176" s="136"/>
      <c r="H176" s="136"/>
    </row>
    <row r="177" spans="2:8" x14ac:dyDescent="0.3">
      <c r="B177" s="214" t="s">
        <v>113</v>
      </c>
      <c r="C177" s="212"/>
      <c r="D177" s="212"/>
      <c r="E177" s="213"/>
      <c r="F177" s="144">
        <f>H92</f>
        <v>0</v>
      </c>
      <c r="G177" s="136"/>
      <c r="H177" s="136"/>
    </row>
    <row r="178" spans="2:8" x14ac:dyDescent="0.3">
      <c r="B178" s="220" t="s">
        <v>114</v>
      </c>
      <c r="C178" s="221"/>
      <c r="D178" s="221"/>
      <c r="E178" s="222"/>
      <c r="F178" s="142"/>
      <c r="G178" s="136"/>
      <c r="H178" s="136"/>
    </row>
    <row r="179" spans="2:8" x14ac:dyDescent="0.3">
      <c r="B179" s="214" t="s">
        <v>148</v>
      </c>
      <c r="C179" s="212"/>
      <c r="D179" s="212"/>
      <c r="E179" s="213"/>
      <c r="F179" s="145">
        <f>E29</f>
        <v>0</v>
      </c>
      <c r="G179" s="136"/>
      <c r="H179" s="136"/>
    </row>
    <row r="180" spans="2:8" x14ac:dyDescent="0.3">
      <c r="B180" s="220" t="s">
        <v>115</v>
      </c>
      <c r="C180" s="221"/>
      <c r="D180" s="221"/>
      <c r="E180" s="222"/>
      <c r="F180" s="142"/>
      <c r="G180" s="136"/>
      <c r="H180" s="136"/>
    </row>
    <row r="181" spans="2:8" x14ac:dyDescent="0.3">
      <c r="B181" s="214" t="s">
        <v>116</v>
      </c>
      <c r="C181" s="212"/>
      <c r="D181" s="212"/>
      <c r="E181" s="213"/>
      <c r="F181" s="191" t="s">
        <v>161</v>
      </c>
      <c r="G181" s="136"/>
      <c r="H181" s="136"/>
    </row>
    <row r="182" spans="2:8" x14ac:dyDescent="0.3">
      <c r="B182" s="316" t="s">
        <v>109</v>
      </c>
      <c r="C182" s="212"/>
      <c r="D182" s="212"/>
      <c r="E182" s="213"/>
      <c r="F182" s="143">
        <f>E44</f>
        <v>0</v>
      </c>
      <c r="G182" s="136"/>
      <c r="H182" s="136"/>
    </row>
    <row r="183" spans="2:8" x14ac:dyDescent="0.3">
      <c r="B183" s="316" t="s">
        <v>117</v>
      </c>
      <c r="C183" s="212"/>
      <c r="D183" s="212"/>
      <c r="E183" s="213"/>
      <c r="F183" s="169">
        <f>E114</f>
        <v>19</v>
      </c>
      <c r="G183" s="136"/>
      <c r="H183" s="136"/>
    </row>
    <row r="184" spans="2:8" x14ac:dyDescent="0.3">
      <c r="B184" s="315" t="s">
        <v>128</v>
      </c>
      <c r="C184" s="221"/>
      <c r="D184" s="221"/>
      <c r="E184" s="222"/>
      <c r="F184" s="144"/>
      <c r="G184" s="136"/>
      <c r="H184" s="136"/>
    </row>
    <row r="185" spans="2:8" x14ac:dyDescent="0.3">
      <c r="B185" s="316" t="s">
        <v>81</v>
      </c>
      <c r="C185" s="212"/>
      <c r="D185" s="212"/>
      <c r="E185" s="213"/>
      <c r="F185" s="160">
        <f>E35</f>
        <v>0</v>
      </c>
      <c r="G185" s="146"/>
      <c r="H185" s="147"/>
    </row>
    <row r="186" spans="2:8" x14ac:dyDescent="0.3">
      <c r="B186" s="316" t="s">
        <v>127</v>
      </c>
      <c r="C186" s="212"/>
      <c r="D186" s="212"/>
      <c r="E186" s="213"/>
      <c r="F186" s="161">
        <f>J29+F153</f>
        <v>0</v>
      </c>
      <c r="G186" s="147"/>
      <c r="H186" s="147"/>
    </row>
    <row r="187" spans="2:8" x14ac:dyDescent="0.3">
      <c r="B187" s="316" t="s">
        <v>152</v>
      </c>
      <c r="C187" s="212"/>
      <c r="D187" s="212"/>
      <c r="E187" s="213"/>
      <c r="F187" s="161">
        <f>C153</f>
        <v>0</v>
      </c>
      <c r="G187" s="147"/>
      <c r="H187" s="147"/>
    </row>
    <row r="188" spans="2:8" x14ac:dyDescent="0.3">
      <c r="B188" s="316" t="s">
        <v>153</v>
      </c>
      <c r="C188" s="212"/>
      <c r="D188" s="212"/>
      <c r="E188" s="213"/>
      <c r="F188" s="153">
        <f>E153</f>
        <v>0</v>
      </c>
      <c r="G188" s="147"/>
      <c r="H188" s="147"/>
    </row>
    <row r="189" spans="2:8" ht="20.5" customHeight="1" x14ac:dyDescent="0.35">
      <c r="B189" s="148" t="s">
        <v>120</v>
      </c>
      <c r="C189" s="149"/>
      <c r="D189" s="149"/>
      <c r="E189" s="150"/>
      <c r="F189" s="147"/>
      <c r="G189" s="147"/>
    </row>
    <row r="190" spans="2:8" x14ac:dyDescent="0.3">
      <c r="B190" s="317" t="s">
        <v>121</v>
      </c>
      <c r="C190" s="317"/>
      <c r="D190" s="312" t="s">
        <v>122</v>
      </c>
      <c r="E190" s="313"/>
      <c r="F190" s="314"/>
      <c r="G190" s="140"/>
      <c r="H190" s="147"/>
    </row>
    <row r="191" spans="2:8" ht="14" x14ac:dyDescent="0.3">
      <c r="B191" s="197" t="s">
        <v>130</v>
      </c>
      <c r="C191" s="198"/>
      <c r="D191" s="331" t="str">
        <f>IF(I76&gt;0,I76,"No contribution required")</f>
        <v>No contribution required</v>
      </c>
      <c r="E191" s="332"/>
      <c r="F191" s="333"/>
      <c r="G191" s="141"/>
      <c r="H191" s="147"/>
    </row>
    <row r="192" spans="2:8" ht="14" x14ac:dyDescent="0.3">
      <c r="B192" s="197" t="s">
        <v>132</v>
      </c>
      <c r="C192" s="198"/>
      <c r="D192" s="326" t="str">
        <f>IF(I78&gt;0,I78,"No contribution required")</f>
        <v>No contribution required</v>
      </c>
      <c r="E192" s="324"/>
      <c r="F192" s="325"/>
      <c r="G192" s="141"/>
      <c r="H192" s="147"/>
    </row>
    <row r="193" spans="1:8" ht="14" x14ac:dyDescent="0.3">
      <c r="B193" s="197" t="s">
        <v>131</v>
      </c>
      <c r="C193" s="198"/>
      <c r="D193" s="326" t="str">
        <f>IF(I80&gt;0,I80,"No contribution required")</f>
        <v>No contribution required</v>
      </c>
      <c r="E193" s="324"/>
      <c r="F193" s="325"/>
      <c r="G193" s="141"/>
      <c r="H193" s="147"/>
    </row>
    <row r="194" spans="1:8" x14ac:dyDescent="0.3">
      <c r="B194" s="201" t="s">
        <v>123</v>
      </c>
      <c r="C194" s="202"/>
      <c r="D194" s="326" t="str">
        <f>IF(F171+F172+F174&gt;0,F171+F172+F174,"No contribution required")</f>
        <v>No contribution required</v>
      </c>
      <c r="E194" s="324"/>
      <c r="F194" s="325"/>
      <c r="G194" s="141"/>
      <c r="H194" s="147"/>
    </row>
    <row r="195" spans="1:8" x14ac:dyDescent="0.3">
      <c r="B195" s="201" t="s">
        <v>114</v>
      </c>
      <c r="C195" s="202"/>
      <c r="D195" s="323" t="s">
        <v>157</v>
      </c>
      <c r="E195" s="324"/>
      <c r="F195" s="325"/>
      <c r="G195" s="141"/>
      <c r="H195" s="147"/>
    </row>
    <row r="196" spans="1:8" x14ac:dyDescent="0.3">
      <c r="B196" s="201" t="s">
        <v>124</v>
      </c>
      <c r="C196" s="202"/>
      <c r="D196" s="326" t="str">
        <f>IF(F114&gt;0,F114,"No contribution required")</f>
        <v>No contribution required</v>
      </c>
      <c r="E196" s="324"/>
      <c r="F196" s="325"/>
      <c r="G196" s="187"/>
      <c r="H196" s="147"/>
    </row>
    <row r="197" spans="1:8" x14ac:dyDescent="0.3">
      <c r="B197" s="201" t="s">
        <v>125</v>
      </c>
      <c r="C197" s="202"/>
      <c r="D197" s="327" t="s">
        <v>164</v>
      </c>
      <c r="E197" s="328"/>
      <c r="F197" s="329"/>
      <c r="G197" s="187"/>
      <c r="H197" s="147"/>
    </row>
    <row r="198" spans="1:8" x14ac:dyDescent="0.3">
      <c r="B198" s="201" t="s">
        <v>126</v>
      </c>
      <c r="C198" s="202"/>
      <c r="D198" s="330" t="str">
        <f>IF(E142+K153&gt;0,E142+K153,"No contribution required")</f>
        <v>No contribution required</v>
      </c>
      <c r="E198" s="313"/>
      <c r="F198" s="314"/>
      <c r="G198" s="141"/>
      <c r="H198" s="147"/>
    </row>
    <row r="199" spans="1:8" ht="3" customHeight="1" x14ac:dyDescent="0.3">
      <c r="A199" s="35"/>
      <c r="B199" s="164"/>
      <c r="C199" s="164"/>
      <c r="D199" s="164"/>
      <c r="E199" s="35"/>
      <c r="F199" s="170"/>
      <c r="G199" s="141"/>
      <c r="H199" s="147"/>
    </row>
    <row r="200" spans="1:8" x14ac:dyDescent="0.3">
      <c r="B200" s="201" t="s">
        <v>36</v>
      </c>
      <c r="C200" s="202"/>
      <c r="D200" s="320" t="str">
        <f>IF(SUM(D191:F196)+SUM(D198:F198)&gt;0,SUM(D191:F196)+SUM(D198:F198),"£0")</f>
        <v>£0</v>
      </c>
      <c r="E200" s="321"/>
      <c r="F200" s="322"/>
      <c r="G200" s="147"/>
      <c r="H200" s="147"/>
    </row>
  </sheetData>
  <mergeCells count="160">
    <mergeCell ref="B198:C198"/>
    <mergeCell ref="B200:C200"/>
    <mergeCell ref="B196:C196"/>
    <mergeCell ref="B194:C194"/>
    <mergeCell ref="B195:C195"/>
    <mergeCell ref="B190:C190"/>
    <mergeCell ref="B5:N5"/>
    <mergeCell ref="B6:N6"/>
    <mergeCell ref="D200:F200"/>
    <mergeCell ref="D195:F195"/>
    <mergeCell ref="D196:F196"/>
    <mergeCell ref="D197:F197"/>
    <mergeCell ref="D198:F198"/>
    <mergeCell ref="D191:F191"/>
    <mergeCell ref="D192:F192"/>
    <mergeCell ref="D193:F193"/>
    <mergeCell ref="D194:F194"/>
    <mergeCell ref="B179:E179"/>
    <mergeCell ref="B188:E188"/>
    <mergeCell ref="B164:E164"/>
    <mergeCell ref="B163:E163"/>
    <mergeCell ref="K147:L147"/>
    <mergeCell ref="I147:J147"/>
    <mergeCell ref="K153:L153"/>
    <mergeCell ref="G153:J153"/>
    <mergeCell ref="D190:F190"/>
    <mergeCell ref="B184:E184"/>
    <mergeCell ref="B185:E185"/>
    <mergeCell ref="B186:E186"/>
    <mergeCell ref="B187:E187"/>
    <mergeCell ref="B180:E180"/>
    <mergeCell ref="B181:E181"/>
    <mergeCell ref="B182:E182"/>
    <mergeCell ref="B183:E183"/>
    <mergeCell ref="A111:B111"/>
    <mergeCell ref="A112:B112"/>
    <mergeCell ref="B27:D27"/>
    <mergeCell ref="H116:N117"/>
    <mergeCell ref="G111:N112"/>
    <mergeCell ref="B44:D44"/>
    <mergeCell ref="A77:B77"/>
    <mergeCell ref="B45:D45"/>
    <mergeCell ref="A93:C93"/>
    <mergeCell ref="D93:E93"/>
    <mergeCell ref="A78:B78"/>
    <mergeCell ref="I76:J76"/>
    <mergeCell ref="I77:J77"/>
    <mergeCell ref="B41:D41"/>
    <mergeCell ref="E41:G41"/>
    <mergeCell ref="D47:F47"/>
    <mergeCell ref="A94:C94"/>
    <mergeCell ref="A107:B109"/>
    <mergeCell ref="I78:J78"/>
    <mergeCell ref="M1:N1"/>
    <mergeCell ref="B4:C4"/>
    <mergeCell ref="D4:E4"/>
    <mergeCell ref="A113:B113"/>
    <mergeCell ref="A75:B75"/>
    <mergeCell ref="A80:B80"/>
    <mergeCell ref="B47:C47"/>
    <mergeCell ref="A91:C91"/>
    <mergeCell ref="A52:M52"/>
    <mergeCell ref="A76:B76"/>
    <mergeCell ref="D91:E91"/>
    <mergeCell ref="A54:M54"/>
    <mergeCell ref="A92:C92"/>
    <mergeCell ref="E107:E109"/>
    <mergeCell ref="D94:E94"/>
    <mergeCell ref="B28:D28"/>
    <mergeCell ref="B29:D29"/>
    <mergeCell ref="B35:D35"/>
    <mergeCell ref="B38:D38"/>
    <mergeCell ref="B39:D39"/>
    <mergeCell ref="H2:L2"/>
    <mergeCell ref="A110:B110"/>
    <mergeCell ref="B7:N7"/>
    <mergeCell ref="H11:J11"/>
    <mergeCell ref="L19:N19"/>
    <mergeCell ref="J91:L91"/>
    <mergeCell ref="J92:L92"/>
    <mergeCell ref="I105:J105"/>
    <mergeCell ref="I80:J80"/>
    <mergeCell ref="J93:L93"/>
    <mergeCell ref="A60:M60"/>
    <mergeCell ref="I75:J75"/>
    <mergeCell ref="G28:I28"/>
    <mergeCell ref="G27:I27"/>
    <mergeCell ref="C105:D105"/>
    <mergeCell ref="A9:N9"/>
    <mergeCell ref="L11:N11"/>
    <mergeCell ref="H19:J19"/>
    <mergeCell ref="G29:I29"/>
    <mergeCell ref="B191:C191"/>
    <mergeCell ref="A149:B149"/>
    <mergeCell ref="A148:B148"/>
    <mergeCell ref="A121:E121"/>
    <mergeCell ref="I149:J149"/>
    <mergeCell ref="A122:E122"/>
    <mergeCell ref="A147:B147"/>
    <mergeCell ref="E139:F139"/>
    <mergeCell ref="A140:D140"/>
    <mergeCell ref="E142:F142"/>
    <mergeCell ref="B142:D142"/>
    <mergeCell ref="H119:N123"/>
    <mergeCell ref="A139:D139"/>
    <mergeCell ref="G151:H151"/>
    <mergeCell ref="K149:L149"/>
    <mergeCell ref="I151:J151"/>
    <mergeCell ref="A120:E120"/>
    <mergeCell ref="A130:E130"/>
    <mergeCell ref="A131:E131"/>
    <mergeCell ref="G147:H147"/>
    <mergeCell ref="E140:F140"/>
    <mergeCell ref="B176:E176"/>
    <mergeCell ref="B177:E177"/>
    <mergeCell ref="B178:E178"/>
    <mergeCell ref="G149:H149"/>
    <mergeCell ref="I79:J79"/>
    <mergeCell ref="G109:N110"/>
    <mergeCell ref="J94:L94"/>
    <mergeCell ref="I148:J148"/>
    <mergeCell ref="G113:N115"/>
    <mergeCell ref="A150:B150"/>
    <mergeCell ref="K151:L151"/>
    <mergeCell ref="K150:L150"/>
    <mergeCell ref="K148:L148"/>
    <mergeCell ref="I150:J150"/>
    <mergeCell ref="D107:D109"/>
    <mergeCell ref="A96:M96"/>
    <mergeCell ref="G107:N108"/>
    <mergeCell ref="C107:C109"/>
    <mergeCell ref="F107:F109"/>
    <mergeCell ref="D92:E92"/>
    <mergeCell ref="A118:E118"/>
    <mergeCell ref="A119:E119"/>
    <mergeCell ref="A106:D106"/>
    <mergeCell ref="B193:C193"/>
    <mergeCell ref="A79:B79"/>
    <mergeCell ref="G148:H148"/>
    <mergeCell ref="B197:C197"/>
    <mergeCell ref="G150:H150"/>
    <mergeCell ref="F164:H164"/>
    <mergeCell ref="G171:H174"/>
    <mergeCell ref="F170:H170"/>
    <mergeCell ref="B174:E174"/>
    <mergeCell ref="B175:E175"/>
    <mergeCell ref="F172:F173"/>
    <mergeCell ref="B192:C192"/>
    <mergeCell ref="A123:E123"/>
    <mergeCell ref="A114:B114"/>
    <mergeCell ref="A129:E129"/>
    <mergeCell ref="A151:B151"/>
    <mergeCell ref="B169:E169"/>
    <mergeCell ref="B170:E170"/>
    <mergeCell ref="B171:E171"/>
    <mergeCell ref="B172:E173"/>
    <mergeCell ref="B165:E165"/>
    <mergeCell ref="B166:E166"/>
    <mergeCell ref="B167:E167"/>
    <mergeCell ref="B168:E168"/>
  </mergeCells>
  <phoneticPr fontId="1" type="noConversion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  <rowBreaks count="3" manualBreakCount="3">
    <brk id="69" max="13" man="1"/>
    <brk id="103" max="13" man="1"/>
    <brk id="13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Ryder</dc:creator>
  <cp:lastModifiedBy>Naomi Hoyland</cp:lastModifiedBy>
  <cp:lastPrinted>2012-01-05T11:08:33Z</cp:lastPrinted>
  <dcterms:created xsi:type="dcterms:W3CDTF">2007-10-02T10:34:55Z</dcterms:created>
  <dcterms:modified xsi:type="dcterms:W3CDTF">2025-08-06T15:28:18Z</dcterms:modified>
</cp:coreProperties>
</file>