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i_nas_prod2\common.su\DevCon\Section 106\Calculators for 2023-2024\"/>
    </mc:Choice>
  </mc:AlternateContent>
  <xr:revisionPtr revIDLastSave="0" documentId="8_{7D50024E-75B5-4521-9196-5AF9F7F78A4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Sheet1!$A$1:$N$150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3" i="1" l="1"/>
  <c r="J142" i="1"/>
  <c r="J141" i="1"/>
  <c r="J140" i="1"/>
  <c r="G143" i="1"/>
  <c r="G142" i="1"/>
  <c r="G141" i="1"/>
  <c r="G140" i="1"/>
  <c r="E132" i="1"/>
  <c r="E131" i="1"/>
  <c r="D15" i="1" l="1"/>
  <c r="D13" i="1"/>
  <c r="D14" i="1"/>
  <c r="D16" i="1"/>
  <c r="D22" i="1"/>
  <c r="D23" i="1"/>
  <c r="D24" i="1"/>
  <c r="D25" i="1"/>
  <c r="G13" i="1"/>
  <c r="G14" i="1"/>
  <c r="G15" i="1"/>
  <c r="G16" i="1"/>
  <c r="G22" i="1"/>
  <c r="G23" i="1"/>
  <c r="G24" i="1"/>
  <c r="G25" i="1"/>
  <c r="K13" i="1"/>
  <c r="K14" i="1"/>
  <c r="K15" i="1"/>
  <c r="K16" i="1"/>
  <c r="K22" i="1"/>
  <c r="K23" i="1"/>
  <c r="K24" i="1"/>
  <c r="K25" i="1"/>
  <c r="E141" i="1"/>
  <c r="E142" i="1"/>
  <c r="E143" i="1"/>
  <c r="E140" i="1"/>
  <c r="K31" i="1"/>
  <c r="C145" i="1"/>
  <c r="E175" i="1" s="1"/>
  <c r="F145" i="1"/>
  <c r="J17" i="1"/>
  <c r="J26" i="1"/>
  <c r="F17" i="1"/>
  <c r="F26" i="1"/>
  <c r="C17" i="1"/>
  <c r="C26" i="1"/>
  <c r="L149" i="1"/>
  <c r="L148" i="1"/>
  <c r="E159" i="1"/>
  <c r="E153" i="1"/>
  <c r="L101" i="1"/>
  <c r="L100" i="1"/>
  <c r="L68" i="1"/>
  <c r="L67" i="1"/>
  <c r="L140" i="1" l="1"/>
  <c r="L143" i="1"/>
  <c r="L142" i="1"/>
  <c r="L141" i="1"/>
  <c r="E145" i="1"/>
  <c r="E176" i="1" s="1"/>
  <c r="D18" i="1"/>
  <c r="E30" i="1"/>
  <c r="K26" i="1"/>
  <c r="E174" i="1"/>
  <c r="G18" i="1"/>
  <c r="E29" i="1"/>
  <c r="D26" i="1"/>
  <c r="K27" i="1"/>
  <c r="G27" i="1"/>
  <c r="K17" i="1"/>
  <c r="G17" i="1"/>
  <c r="D17" i="1"/>
  <c r="K18" i="1"/>
  <c r="D27" i="1"/>
  <c r="G26" i="1"/>
  <c r="E31" i="1" l="1"/>
  <c r="F122" i="1" s="1"/>
  <c r="F124" i="1" s="1"/>
  <c r="F43" i="1"/>
  <c r="L145" i="1"/>
  <c r="G43" i="1"/>
  <c r="E49" i="1"/>
  <c r="E167" i="1"/>
  <c r="E39" i="1"/>
  <c r="E173" i="1" s="1"/>
  <c r="E42" i="1"/>
  <c r="E43" i="1" l="1"/>
  <c r="E80" i="1" s="1"/>
  <c r="F80" i="1" s="1"/>
  <c r="E154" i="1"/>
  <c r="E48" i="1"/>
  <c r="G156" i="1" l="1"/>
  <c r="E76" i="1"/>
  <c r="F76" i="1" s="1"/>
  <c r="E157" i="1" s="1"/>
  <c r="E78" i="1"/>
  <c r="F156" i="1" s="1"/>
  <c r="E134" i="1"/>
  <c r="D186" i="1" s="1"/>
  <c r="F94" i="1"/>
  <c r="G94" i="1" s="1"/>
  <c r="J94" i="1" s="1"/>
  <c r="E164" i="1" s="1"/>
  <c r="F93" i="1"/>
  <c r="G93" i="1" s="1"/>
  <c r="J93" i="1" s="1"/>
  <c r="E161" i="1" s="1"/>
  <c r="E165" i="1"/>
  <c r="E170" i="1"/>
  <c r="F92" i="1"/>
  <c r="G92" i="1" s="1"/>
  <c r="J92" i="1" s="1"/>
  <c r="E160" i="1" s="1"/>
  <c r="F107" i="1"/>
  <c r="F109" i="1" s="1"/>
  <c r="D184" i="1" s="1"/>
  <c r="G80" i="1"/>
  <c r="D181" i="1" s="1"/>
  <c r="G157" i="1"/>
  <c r="G76" i="1" l="1"/>
  <c r="D179" i="1" s="1"/>
  <c r="E156" i="1"/>
  <c r="F78" i="1"/>
  <c r="F157" i="1" s="1"/>
  <c r="D182" i="1"/>
  <c r="G78" i="1" l="1"/>
  <c r="D180" i="1" s="1"/>
  <c r="D188" i="1" s="1"/>
</calcChain>
</file>

<file path=xl/sharedStrings.xml><?xml version="1.0" encoding="utf-8"?>
<sst xmlns="http://schemas.openxmlformats.org/spreadsheetml/2006/main" count="212" uniqueCount="152">
  <si>
    <t>Dwelling Size</t>
  </si>
  <si>
    <t>1 bed</t>
  </si>
  <si>
    <t>2 bed</t>
  </si>
  <si>
    <t>3 bed</t>
  </si>
  <si>
    <t>Private Houses</t>
  </si>
  <si>
    <t xml:space="preserve">Number </t>
  </si>
  <si>
    <t>Occupancy</t>
  </si>
  <si>
    <t>Persons</t>
  </si>
  <si>
    <t>Totals</t>
  </si>
  <si>
    <t>Private Flats</t>
  </si>
  <si>
    <t>Primary</t>
  </si>
  <si>
    <t>Secondary</t>
  </si>
  <si>
    <t>Child Product</t>
  </si>
  <si>
    <t>Places Required</t>
  </si>
  <si>
    <t>DC ref:</t>
  </si>
  <si>
    <t>WSCC Code</t>
  </si>
  <si>
    <t>Address</t>
  </si>
  <si>
    <t>4 to 11</t>
  </si>
  <si>
    <t>11 to 16</t>
  </si>
  <si>
    <t>16 to 18</t>
  </si>
  <si>
    <t>Total</t>
  </si>
  <si>
    <t>Ages</t>
  </si>
  <si>
    <t>Cost per household of providing the service (2007/08)</t>
  </si>
  <si>
    <t>Libraries contribution</t>
  </si>
  <si>
    <t>The contribution to service infrastructure depends on location as follows:</t>
  </si>
  <si>
    <t>Fire &amp; Rescue Service contribution</t>
  </si>
  <si>
    <t>The installation costs of fire hydrants are excluded from the contribution calculated below and will continue to be required on developments as a direct cost to the developer as required by the Fire Services Act 2004</t>
  </si>
  <si>
    <t>4 bed</t>
  </si>
  <si>
    <t>Education contribution</t>
  </si>
  <si>
    <t>Dwellings Demolished</t>
  </si>
  <si>
    <t>Worksheet completed by:</t>
  </si>
  <si>
    <t>on:</t>
  </si>
  <si>
    <t>Residential details from application</t>
  </si>
  <si>
    <t>Infrastructure Contributions towards West Sussex County Council Services</t>
  </si>
  <si>
    <t>NOTE - Always refer to WSCC for the latest spreadsheet</t>
  </si>
  <si>
    <t>Table below contains TOTAL housing mix. Contributions are determined by the NET dwellings increase</t>
  </si>
  <si>
    <t>Dwellings Proposed</t>
  </si>
  <si>
    <t>NET Dwellings Proposed</t>
  </si>
  <si>
    <t xml:space="preserve"> WSCC SERVICES</t>
  </si>
  <si>
    <t>Net Population Increase</t>
  </si>
  <si>
    <t xml:space="preserve"> EDUCATION</t>
  </si>
  <si>
    <t>Adjusted Population</t>
  </si>
  <si>
    <t>*Child Product</t>
  </si>
  <si>
    <t>HORSHAM</t>
  </si>
  <si>
    <t xml:space="preserve">EDUCATION </t>
  </si>
  <si>
    <r>
      <t>NB  Sheltered and 55+ Age Restricted  Housing</t>
    </r>
    <r>
      <rPr>
        <sz val="9"/>
        <rFont val="Verdana"/>
        <family val="2"/>
      </rPr>
      <t xml:space="preserve"> - Calculations ignored - Nil child product assumed</t>
    </r>
  </si>
  <si>
    <r>
      <t>*</t>
    </r>
    <r>
      <rPr>
        <b/>
        <u/>
        <sz val="9"/>
        <rFont val="Verdana"/>
        <family val="2"/>
      </rPr>
      <t>Child Product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- Adjusted population (taking account of above discounts) multiplied by average child product for houses of 14 children per year of age per 1000 persons and for flats of 5 children per year of age per 1000 persons</t>
    </r>
  </si>
  <si>
    <r>
      <t>Demolition</t>
    </r>
    <r>
      <rPr>
        <sz val="9"/>
        <rFont val="Verdana"/>
        <family val="2"/>
      </rPr>
      <t xml:space="preserve"> - Population lost</t>
    </r>
  </si>
  <si>
    <t>**Adjusted Population</t>
  </si>
  <si>
    <r>
      <t>Social Rented Housing</t>
    </r>
    <r>
      <rPr>
        <sz val="9"/>
        <rFont val="Verdana"/>
        <family val="2"/>
      </rPr>
      <t xml:space="preserve"> - population lost through demolition and 33% discount for social housing </t>
    </r>
  </si>
  <si>
    <r>
      <t>Adjusted Population</t>
    </r>
    <r>
      <rPr>
        <sz val="9"/>
        <rFont val="Verdana"/>
        <family val="2"/>
      </rPr>
      <t xml:space="preserve"> - Net population increase minus 1 Bed dwellings as assuming no children living there and 33% discount for social housing</t>
    </r>
  </si>
  <si>
    <r>
      <t xml:space="preserve">Cost Multiplier </t>
    </r>
    <r>
      <rPr>
        <sz val="8.5"/>
        <rFont val="Verdana"/>
        <family val="2"/>
      </rPr>
      <t>see note (ii)</t>
    </r>
  </si>
  <si>
    <t>Year
Groups</t>
  </si>
  <si>
    <t>6th form</t>
  </si>
  <si>
    <t>Contribution required</t>
  </si>
  <si>
    <t>Contributions Methodology - Residential</t>
  </si>
  <si>
    <t>Existing Parking Spaces</t>
  </si>
  <si>
    <t>Proposed Parking Spaces</t>
  </si>
  <si>
    <r>
      <t xml:space="preserve">(1) </t>
    </r>
    <r>
      <rPr>
        <sz val="10"/>
        <rFont val="Verdana"/>
        <family val="2"/>
      </rPr>
      <t>Infrastructure Contribution</t>
    </r>
  </si>
  <si>
    <r>
      <t xml:space="preserve">(2) </t>
    </r>
    <r>
      <rPr>
        <sz val="10"/>
        <rFont val="Verdana"/>
        <family val="2"/>
      </rPr>
      <t>Sustainable Access Contribution</t>
    </r>
  </si>
  <si>
    <t>Total Residential contribution</t>
  </si>
  <si>
    <t>Contributions Methodology - Commercial</t>
  </si>
  <si>
    <r>
      <t xml:space="preserve">(3) </t>
    </r>
    <r>
      <rPr>
        <sz val="10"/>
        <rFont val="Verdana"/>
        <family val="2"/>
      </rPr>
      <t>Total Access</t>
    </r>
  </si>
  <si>
    <r>
      <t>(2)</t>
    </r>
    <r>
      <rPr>
        <sz val="10"/>
        <rFont val="Verdana"/>
        <family val="2"/>
      </rPr>
      <t>Sustainable Access Contribution</t>
    </r>
  </si>
  <si>
    <r>
      <t xml:space="preserve">(1) </t>
    </r>
    <r>
      <rPr>
        <sz val="9"/>
        <rFont val="Verdana"/>
        <family val="2"/>
      </rPr>
      <t>Infrastructure Contribution</t>
    </r>
  </si>
  <si>
    <t>Offices</t>
  </si>
  <si>
    <t>Industrial</t>
  </si>
  <si>
    <t>Manufacturing</t>
  </si>
  <si>
    <t>Warehousing</t>
  </si>
  <si>
    <t>Total Commercial contribution</t>
  </si>
  <si>
    <t>Notes:</t>
  </si>
  <si>
    <t xml:space="preserve">(ii) WSCC Average progression from year 11 to 12&amp;13 - 54% x child product         </t>
  </si>
  <si>
    <r>
      <t>##</t>
    </r>
    <r>
      <rPr>
        <sz val="10"/>
        <rFont val="Verdana"/>
        <family val="2"/>
      </rPr>
      <t>Based on WSCC estimated cost per square metre for building fire station (£4160 per square metre for 2008/09, to be reviewed annually). Based on cost per head of infrastructure necessary to serve West Sussex projected population in 2016</t>
    </r>
  </si>
  <si>
    <t>Net Parking Spaces</t>
  </si>
  <si>
    <t>Total Access Demand (TAD) Contribution</t>
  </si>
  <si>
    <r>
      <t>##</t>
    </r>
    <r>
      <rPr>
        <sz val="10"/>
        <rFont val="Verdana"/>
        <family val="2"/>
      </rPr>
      <t>Cost per head of providing additional fire station floorspace</t>
    </r>
  </si>
  <si>
    <t>**Additional (adjusted) population from the development</t>
  </si>
  <si>
    <r>
      <t>Household waste and recycling sites contribution</t>
    </r>
    <r>
      <rPr>
        <b/>
        <sz val="10"/>
        <rFont val="Verdana"/>
        <family val="2"/>
      </rPr>
      <t xml:space="preserve"> - At present not requesting contribution in Horsham</t>
    </r>
  </si>
  <si>
    <r>
      <t xml:space="preserve">Calculation of Contributions </t>
    </r>
    <r>
      <rPr>
        <b/>
        <sz val="14"/>
        <color indexed="10"/>
        <rFont val="Verdana"/>
        <family val="2"/>
      </rPr>
      <t>IF</t>
    </r>
    <r>
      <rPr>
        <b/>
        <sz val="14"/>
        <rFont val="Verdana"/>
        <family val="2"/>
      </rPr>
      <t xml:space="preserve"> Applicable - </t>
    </r>
    <r>
      <rPr>
        <b/>
        <sz val="12"/>
        <rFont val="Verdana"/>
        <family val="2"/>
      </rPr>
      <t>WSCC Service Departments to Confirm Need</t>
    </r>
  </si>
  <si>
    <t>Total Contribution</t>
  </si>
  <si>
    <t>Education</t>
  </si>
  <si>
    <t>Locality</t>
  </si>
  <si>
    <t>Population Adjustment</t>
  </si>
  <si>
    <t>Total Places Required</t>
  </si>
  <si>
    <t>Library</t>
  </si>
  <si>
    <t>Waste</t>
  </si>
  <si>
    <t>Fire</t>
  </si>
  <si>
    <t>No. Hydrants</t>
  </si>
  <si>
    <t xml:space="preserve">£/head of additional population </t>
  </si>
  <si>
    <t>6th Form</t>
  </si>
  <si>
    <t>Summary of Contributions</t>
  </si>
  <si>
    <t>S106 type</t>
  </si>
  <si>
    <t>Monies Due</t>
  </si>
  <si>
    <t>Libraries</t>
  </si>
  <si>
    <t>Fire &amp; Rescue</t>
  </si>
  <si>
    <t>No. of Hydrants</t>
  </si>
  <si>
    <t>TAD</t>
  </si>
  <si>
    <t>TAD- Transport</t>
  </si>
  <si>
    <t>Education - Primary</t>
  </si>
  <si>
    <r>
      <t>Education</t>
    </r>
    <r>
      <rPr>
        <b/>
        <sz val="8"/>
        <rFont val="Verdana"/>
        <family val="2"/>
      </rPr>
      <t xml:space="preserve"> - </t>
    </r>
    <r>
      <rPr>
        <b/>
        <sz val="9"/>
        <rFont val="Verdana"/>
        <family val="2"/>
      </rPr>
      <t>Secondary</t>
    </r>
  </si>
  <si>
    <r>
      <t>Education - 6</t>
    </r>
    <r>
      <rPr>
        <b/>
        <vertAlign val="superscript"/>
        <sz val="9"/>
        <rFont val="Verdana"/>
        <family val="2"/>
      </rPr>
      <t>th</t>
    </r>
    <r>
      <rPr>
        <b/>
        <sz val="9"/>
        <rFont val="Verdana"/>
        <family val="2"/>
      </rPr>
      <t xml:space="preserve"> Form</t>
    </r>
  </si>
  <si>
    <t>Library Locality</t>
  </si>
  <si>
    <t>Any comments</t>
  </si>
  <si>
    <r>
      <t xml:space="preserve">(3) </t>
    </r>
    <r>
      <rPr>
        <sz val="10"/>
        <rFont val="Verdana"/>
        <family val="2"/>
      </rPr>
      <t>Total Access = Floorspace/Occupancy</t>
    </r>
  </si>
  <si>
    <t>***Adjusted Dwellings</t>
  </si>
  <si>
    <t>***HOUSEHOLD WASTE AND RECYCLING - Adjusted Dwellings</t>
  </si>
  <si>
    <r>
      <t>Social Rented Housing</t>
    </r>
    <r>
      <rPr>
        <sz val="9"/>
        <rFont val="Verdana"/>
        <family val="2"/>
      </rPr>
      <t xml:space="preserve"> - dwellings lost through demolition and 33% discount for social housing </t>
    </r>
  </si>
  <si>
    <t>Adusted number of households in the development</t>
  </si>
  <si>
    <t>Adjusted Net. Households</t>
  </si>
  <si>
    <t>Dwelling
Size</t>
  </si>
  <si>
    <t>Net
Floorspace (sqm)</t>
  </si>
  <si>
    <t xml:space="preserve"> LIBRARIES, FIRE &amp; RESCUE SERVICE and HOUSEHOLD WASTE &amp; RECYCLING</t>
  </si>
  <si>
    <t>**LIBRARIES and FIRE AND RESCUE SERVICE- Adjusted Population</t>
  </si>
  <si>
    <r>
      <t xml:space="preserve">Net Commercial Floor Space </t>
    </r>
    <r>
      <rPr>
        <sz val="8"/>
        <rFont val="Verdana"/>
        <family val="2"/>
      </rPr>
      <t>sqm</t>
    </r>
  </si>
  <si>
    <t>Total Access (commercial only)</t>
  </si>
  <si>
    <t>Houses demolished</t>
  </si>
  <si>
    <t>Flats demolished</t>
  </si>
  <si>
    <t>No contribution required</t>
  </si>
  <si>
    <t>NET Parking Places</t>
  </si>
  <si>
    <t>page 1 of 4</t>
  </si>
  <si>
    <t>page 2 of 4</t>
  </si>
  <si>
    <t>page 3 of 4</t>
  </si>
  <si>
    <t>page 4 of 4</t>
  </si>
  <si>
    <t xml:space="preserve">Contributions According to Library Type - International Federation of Library Associations Floorspace/Service Standards  </t>
  </si>
  <si>
    <t>Catchment Population</t>
  </si>
  <si>
    <t>Extra space sq. m per 1000 persons</t>
  </si>
  <si>
    <t>Adjusted Projected Population Increase</t>
  </si>
  <si>
    <t>Additional Space Required</t>
  </si>
  <si>
    <t>Cost Multiplier</t>
  </si>
  <si>
    <t>&lt; 10,000</t>
  </si>
  <si>
    <t>Billingshurst/Henfield/ Southwater/Steyning/Storrington</t>
  </si>
  <si>
    <t>10 -20,000</t>
  </si>
  <si>
    <t>Horsham</t>
  </si>
  <si>
    <t>30-65,000</t>
  </si>
  <si>
    <t>Where major capital projects are programmed the basis of calculating the contribution is related to the estimated cost of the project.</t>
  </si>
  <si>
    <t>Contribution towards Billingshurst/Henfield/ Southwater/Steyning/Storrington</t>
  </si>
  <si>
    <t>Contribution towards Horsham</t>
  </si>
  <si>
    <t>Occupancy Rates</t>
  </si>
  <si>
    <t>All Affordable Houses</t>
  </si>
  <si>
    <t>All Affordable Flats</t>
  </si>
  <si>
    <t>TBC</t>
  </si>
  <si>
    <t>Delete library
where not required</t>
  </si>
  <si>
    <t>4+ bed</t>
  </si>
  <si>
    <t>Pulborough/Tier 7 Sites</t>
  </si>
  <si>
    <t>Contribution towards Pulborough / Tier 7</t>
  </si>
  <si>
    <t>To be secured under Condition</t>
  </si>
  <si>
    <t>School Planning Area</t>
  </si>
  <si>
    <t>[Last Template Revision - 05.04.2024]</t>
  </si>
  <si>
    <t>(i)  West Sussex regionally adjusted DfE school building costs per pupil place for 2024/25, adjusted by RICS BCIS All-In TPI Index</t>
  </si>
  <si>
    <r>
      <t>(1)</t>
    </r>
    <r>
      <rPr>
        <sz val="10"/>
        <rFont val="Verdana"/>
        <family val="2"/>
      </rPr>
      <t xml:space="preserve"> £1687 per net parking space</t>
    </r>
  </si>
  <si>
    <r>
      <t>(2)</t>
    </r>
    <r>
      <rPr>
        <sz val="10"/>
        <rFont val="Verdana"/>
        <family val="2"/>
      </rPr>
      <t xml:space="preserve"> £842 per Net Population Increase</t>
    </r>
  </si>
  <si>
    <t>WSCC est'd cost of providing relatively small additions to the floorspace of existing library buildings (£6,456 per square metre as at 2024/2025).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</si>
</sst>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164" formatCode="0.0000"/>
    <numFmt numFmtId="165" formatCode="0.0"/>
    <numFmt numFmtId="166" formatCode="&quot;£&quot;#,##0"/>
    <numFmt numFmtId="167" formatCode="&quot;£&quot;#,##0.00"/>
    <numFmt numFmtId="168" formatCode="#,##0.0000"/>
  </numFmts>
  <fonts count="42" x14ac:knownFonts="1">
    <font>
      <sz val="10"/>
      <name val="Arial"/>
    </font>
    <font>
      <sz val="8"/>
      <name val="Arial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14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14"/>
      <color indexed="10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b/>
      <sz val="12"/>
      <color indexed="10"/>
      <name val="Verdana"/>
      <family val="2"/>
    </font>
    <font>
      <sz val="10"/>
      <color indexed="9"/>
      <name val="Verdana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  <font>
      <sz val="10"/>
      <color indexed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trike/>
      <sz val="9"/>
      <color indexed="48"/>
      <name val="Verdana"/>
      <family val="2"/>
    </font>
    <font>
      <sz val="12"/>
      <name val="Verdana"/>
      <family val="2"/>
    </font>
    <font>
      <b/>
      <u/>
      <sz val="10"/>
      <name val="Verdana"/>
      <family val="2"/>
    </font>
    <font>
      <b/>
      <i/>
      <u/>
      <sz val="10"/>
      <name val="Verdana"/>
      <family val="2"/>
    </font>
    <font>
      <b/>
      <u/>
      <sz val="9"/>
      <name val="Verdana"/>
      <family val="2"/>
    </font>
    <font>
      <sz val="9"/>
      <color indexed="8"/>
      <name val="Verdana"/>
      <family val="2"/>
    </font>
    <font>
      <sz val="8.5"/>
      <name val="Verdana"/>
      <family val="2"/>
    </font>
    <font>
      <b/>
      <sz val="10"/>
      <name val="Arial"/>
      <family val="2"/>
    </font>
    <font>
      <vertAlign val="superscript"/>
      <sz val="10"/>
      <name val="Verdana"/>
      <family val="2"/>
    </font>
    <font>
      <sz val="9.5"/>
      <name val="Verdana"/>
      <family val="2"/>
    </font>
    <font>
      <vertAlign val="superscript"/>
      <sz val="9.1999999999999993"/>
      <name val="Verdana"/>
      <family val="2"/>
    </font>
    <font>
      <vertAlign val="superscript"/>
      <sz val="9"/>
      <name val="Verdana"/>
      <family val="2"/>
    </font>
    <font>
      <b/>
      <sz val="9.5"/>
      <color indexed="10"/>
      <name val="Verdana"/>
      <family val="2"/>
    </font>
    <font>
      <sz val="10"/>
      <color indexed="55"/>
      <name val="Verdana"/>
      <family val="2"/>
    </font>
    <font>
      <b/>
      <sz val="12"/>
      <name val="Verdana"/>
      <family val="2"/>
    </font>
    <font>
      <b/>
      <sz val="10"/>
      <color indexed="55"/>
      <name val="Verdana"/>
      <family val="2"/>
    </font>
    <font>
      <b/>
      <vertAlign val="superscript"/>
      <sz val="9"/>
      <name val="Verdana"/>
      <family val="2"/>
    </font>
    <font>
      <b/>
      <sz val="10"/>
      <name val="Arial"/>
      <family val="2"/>
    </font>
    <font>
      <b/>
      <sz val="9.5"/>
      <name val="Verdana"/>
      <family val="2"/>
    </font>
    <font>
      <sz val="9"/>
      <name val="Arial"/>
      <family val="2"/>
    </font>
    <font>
      <i/>
      <sz val="10"/>
      <color indexed="10"/>
      <name val="Verdana"/>
      <family val="2"/>
    </font>
    <font>
      <sz val="8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377"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/>
    <xf numFmtId="0" fontId="3" fillId="0" borderId="0" xfId="0" applyFont="1" applyAlignment="1">
      <alignment wrapText="1"/>
    </xf>
    <xf numFmtId="0" fontId="10" fillId="0" borderId="0" xfId="0" applyFont="1" applyAlignme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165" fontId="1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/>
    <xf numFmtId="0" fontId="9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9" fillId="0" borderId="0" xfId="0" applyFont="1" applyBorder="1" applyAlignment="1"/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  <xf numFmtId="0" fontId="12" fillId="0" borderId="0" xfId="0" applyFont="1" applyBorder="1" applyAlignment="1"/>
    <xf numFmtId="0" fontId="17" fillId="0" borderId="0" xfId="0" applyFont="1" applyAlignment="1">
      <alignment wrapText="1"/>
    </xf>
    <xf numFmtId="0" fontId="15" fillId="0" borderId="0" xfId="0" applyFont="1" applyAlignment="1">
      <alignment horizontal="right" wrapText="1"/>
    </xf>
    <xf numFmtId="0" fontId="18" fillId="0" borderId="0" xfId="0" applyFont="1" applyAlignment="1">
      <alignment wrapText="1"/>
    </xf>
    <xf numFmtId="0" fontId="6" fillId="0" borderId="0" xfId="0" applyFont="1" applyAlignme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166" fontId="3" fillId="0" borderId="0" xfId="0" applyNumberFormat="1" applyFont="1" applyAlignment="1">
      <alignment horizontal="center" wrapText="1"/>
    </xf>
    <xf numFmtId="166" fontId="4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0" fontId="3" fillId="0" borderId="0" xfId="0" applyFont="1" applyAlignment="1"/>
    <xf numFmtId="0" fontId="19" fillId="0" borderId="0" xfId="0" applyFont="1" applyAlignment="1">
      <alignment wrapText="1"/>
    </xf>
    <xf numFmtId="0" fontId="11" fillId="0" borderId="0" xfId="0" applyFont="1" applyAlignment="1"/>
    <xf numFmtId="0" fontId="19" fillId="0" borderId="0" xfId="0" applyFont="1" applyAlignment="1">
      <alignment horizontal="center" wrapText="1"/>
    </xf>
    <xf numFmtId="0" fontId="19" fillId="0" borderId="0" xfId="0" applyFont="1" applyAlignment="1"/>
    <xf numFmtId="0" fontId="20" fillId="0" borderId="0" xfId="0" applyFont="1" applyAlignment="1"/>
    <xf numFmtId="0" fontId="3" fillId="0" borderId="0" xfId="0" applyFont="1" applyAlignment="1">
      <alignment horizontal="left"/>
    </xf>
    <xf numFmtId="6" fontId="4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left" wrapText="1"/>
    </xf>
    <xf numFmtId="6" fontId="10" fillId="0" borderId="0" xfId="0" applyNumberFormat="1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166" fontId="3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2" fillId="0" borderId="0" xfId="0" applyFont="1" applyAlignment="1">
      <alignment horizontal="left"/>
    </xf>
    <xf numFmtId="3" fontId="3" fillId="0" borderId="0" xfId="0" applyNumberFormat="1" applyFont="1" applyAlignment="1">
      <alignment horizontal="center" wrapText="1"/>
    </xf>
    <xf numFmtId="166" fontId="3" fillId="0" borderId="0" xfId="0" applyNumberFormat="1" applyFont="1" applyAlignment="1">
      <alignment wrapText="1"/>
    </xf>
    <xf numFmtId="0" fontId="18" fillId="0" borderId="0" xfId="0" applyFont="1" applyAlignment="1">
      <alignment horizontal="right" vertical="top" wrapText="1"/>
    </xf>
    <xf numFmtId="0" fontId="23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2" fontId="13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9" fillId="2" borderId="2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6" fontId="10" fillId="0" borderId="0" xfId="0" applyNumberFormat="1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14" fillId="0" borderId="0" xfId="0" applyFont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9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16" fillId="0" borderId="2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7" fillId="0" borderId="0" xfId="0" applyFont="1" applyAlignment="1">
      <alignment horizontal="center" wrapText="1"/>
    </xf>
    <xf numFmtId="16" fontId="3" fillId="3" borderId="2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/>
    <xf numFmtId="0" fontId="4" fillId="3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166" fontId="4" fillId="0" borderId="0" xfId="0" applyNumberFormat="1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 wrapText="1"/>
    </xf>
    <xf numFmtId="1" fontId="3" fillId="2" borderId="2" xfId="0" applyNumberFormat="1" applyFont="1" applyFill="1" applyBorder="1" applyAlignment="1">
      <alignment horizontal="center" vertical="center"/>
    </xf>
    <xf numFmtId="164" fontId="32" fillId="3" borderId="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166" fontId="4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29" fillId="2" borderId="2" xfId="0" applyFont="1" applyFill="1" applyBorder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164" fontId="4" fillId="3" borderId="2" xfId="0" applyNumberFormat="1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 wrapText="1"/>
    </xf>
    <xf numFmtId="167" fontId="3" fillId="0" borderId="0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horizontal="right" vertical="center"/>
    </xf>
    <xf numFmtId="0" fontId="19" fillId="0" borderId="0" xfId="0" applyFont="1" applyFill="1" applyAlignment="1"/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/>
    </xf>
    <xf numFmtId="0" fontId="9" fillId="2" borderId="6" xfId="0" applyFont="1" applyFill="1" applyBorder="1" applyAlignment="1"/>
    <xf numFmtId="165" fontId="3" fillId="3" borderId="2" xfId="0" applyNumberFormat="1" applyFont="1" applyFill="1" applyBorder="1" applyAlignment="1">
      <alignment horizontal="center" vertical="center" wrapText="1"/>
    </xf>
    <xf numFmtId="166" fontId="3" fillId="3" borderId="2" xfId="0" applyNumberFormat="1" applyFont="1" applyFill="1" applyBorder="1" applyAlignment="1">
      <alignment horizontal="center" vertical="center" wrapText="1"/>
    </xf>
    <xf numFmtId="166" fontId="4" fillId="3" borderId="2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Border="1"/>
    <xf numFmtId="165" fontId="3" fillId="0" borderId="8" xfId="0" applyNumberFormat="1" applyFont="1" applyFill="1" applyBorder="1"/>
    <xf numFmtId="164" fontId="3" fillId="0" borderId="0" xfId="0" applyNumberFormat="1" applyFont="1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Fill="1" applyBorder="1"/>
    <xf numFmtId="164" fontId="3" fillId="0" borderId="2" xfId="0" applyNumberFormat="1" applyFont="1" applyBorder="1"/>
    <xf numFmtId="0" fontId="3" fillId="0" borderId="1" xfId="0" applyFont="1" applyFill="1" applyBorder="1"/>
    <xf numFmtId="165" fontId="3" fillId="0" borderId="2" xfId="0" applyNumberFormat="1" applyFont="1" applyFill="1" applyBorder="1"/>
    <xf numFmtId="2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1" fontId="3" fillId="0" borderId="2" xfId="0" applyNumberFormat="1" applyFont="1" applyFill="1" applyBorder="1"/>
    <xf numFmtId="165" fontId="3" fillId="0" borderId="2" xfId="0" applyNumberFormat="1" applyFont="1" applyBorder="1"/>
    <xf numFmtId="0" fontId="3" fillId="0" borderId="9" xfId="0" applyFont="1" applyBorder="1"/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6" fontId="3" fillId="0" borderId="10" xfId="0" applyNumberFormat="1" applyFont="1" applyFill="1" applyBorder="1"/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wrapText="1"/>
    </xf>
    <xf numFmtId="0" fontId="9" fillId="0" borderId="0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/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166" fontId="3" fillId="0" borderId="1" xfId="0" applyNumberFormat="1" applyFont="1" applyFill="1" applyBorder="1"/>
    <xf numFmtId="166" fontId="3" fillId="0" borderId="0" xfId="0" applyNumberFormat="1" applyFont="1" applyBorder="1" applyAlignment="1">
      <alignment horizontal="right" wrapText="1"/>
    </xf>
    <xf numFmtId="164" fontId="5" fillId="3" borderId="2" xfId="0" applyNumberFormat="1" applyFont="1" applyFill="1" applyBorder="1" applyAlignment="1">
      <alignment horizontal="center" wrapText="1"/>
    </xf>
    <xf numFmtId="1" fontId="33" fillId="3" borderId="11" xfId="0" applyNumberFormat="1" applyFont="1" applyFill="1" applyBorder="1" applyAlignment="1">
      <alignment horizontal="center" vertical="center" wrapText="1"/>
    </xf>
    <xf numFmtId="6" fontId="33" fillId="3" borderId="11" xfId="0" applyNumberFormat="1" applyFont="1" applyFill="1" applyBorder="1" applyAlignment="1">
      <alignment horizontal="center" vertical="center" wrapText="1"/>
    </xf>
    <xf numFmtId="6" fontId="35" fillId="3" borderId="1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168" fontId="32" fillId="3" borderId="2" xfId="0" applyNumberFormat="1" applyFont="1" applyFill="1" applyBorder="1" applyAlignment="1">
      <alignment vertical="center"/>
    </xf>
    <xf numFmtId="1" fontId="5" fillId="0" borderId="2" xfId="0" applyNumberFormat="1" applyFont="1" applyFill="1" applyBorder="1" applyAlignment="1">
      <alignment horizontal="center" vertical="center"/>
    </xf>
    <xf numFmtId="14" fontId="16" fillId="0" borderId="0" xfId="0" applyNumberFormat="1" applyFont="1" applyBorder="1" applyAlignment="1">
      <alignment horizontal="center" wrapText="1"/>
    </xf>
    <xf numFmtId="14" fontId="16" fillId="0" borderId="0" xfId="0" applyNumberFormat="1" applyFont="1" applyAlignment="1">
      <alignment horizontal="center" vertical="center" wrapText="1"/>
    </xf>
    <xf numFmtId="14" fontId="16" fillId="0" borderId="2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6" fontId="3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center" vertical="center" wrapText="1"/>
    </xf>
    <xf numFmtId="6" fontId="3" fillId="0" borderId="0" xfId="0" applyNumberFormat="1" applyFont="1" applyAlignment="1">
      <alignment horizontal="center" vertical="center" wrapText="1"/>
    </xf>
    <xf numFmtId="6" fontId="4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" fillId="3" borderId="2" xfId="0" applyFont="1" applyFill="1" applyBorder="1" applyAlignment="1">
      <alignment wrapText="1"/>
    </xf>
    <xf numFmtId="6" fontId="3" fillId="0" borderId="8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>
      <alignment horizontal="right"/>
    </xf>
    <xf numFmtId="165" fontId="3" fillId="3" borderId="7" xfId="0" applyNumberFormat="1" applyFont="1" applyFill="1" applyBorder="1" applyAlignment="1">
      <alignment horizont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9" fillId="0" borderId="8" xfId="0" applyFont="1" applyBorder="1" applyAlignment="1">
      <alignment horizontal="center" wrapText="1"/>
    </xf>
    <xf numFmtId="0" fontId="11" fillId="0" borderId="2" xfId="0" applyFont="1" applyBorder="1" applyAlignment="1">
      <alignment horizontal="right" wrapText="1"/>
    </xf>
    <xf numFmtId="0" fontId="11" fillId="0" borderId="4" xfId="0" applyFont="1" applyBorder="1" applyAlignment="1">
      <alignment horizontal="right" wrapText="1"/>
    </xf>
    <xf numFmtId="0" fontId="9" fillId="0" borderId="4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18" fillId="2" borderId="4" xfId="0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6" fontId="4" fillId="3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6" fillId="0" borderId="4" xfId="0" applyFont="1" applyFill="1" applyBorder="1" applyAlignment="1">
      <alignment horizontal="right"/>
    </xf>
    <xf numFmtId="0" fontId="41" fillId="0" borderId="10" xfId="0" applyFont="1" applyBorder="1" applyAlignment="1">
      <alignment horizontal="right"/>
    </xf>
    <xf numFmtId="0" fontId="41" fillId="0" borderId="3" xfId="0" applyFont="1" applyBorder="1" applyAlignment="1">
      <alignment horizontal="right"/>
    </xf>
    <xf numFmtId="0" fontId="19" fillId="0" borderId="12" xfId="0" applyFont="1" applyFill="1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6" fontId="3" fillId="0" borderId="1" xfId="0" applyNumberFormat="1" applyFont="1" applyFill="1" applyBorder="1" applyAlignment="1">
      <alignment horizontal="right"/>
    </xf>
    <xf numFmtId="0" fontId="0" fillId="0" borderId="16" xfId="0" applyNumberFormat="1" applyBorder="1" applyAlignment="1">
      <alignment horizontal="right"/>
    </xf>
    <xf numFmtId="0" fontId="0" fillId="0" borderId="8" xfId="0" applyNumberFormat="1" applyBorder="1" applyAlignment="1">
      <alignment horizontal="right"/>
    </xf>
    <xf numFmtId="0" fontId="33" fillId="2" borderId="11" xfId="0" applyFont="1" applyFill="1" applyBorder="1" applyAlignment="1">
      <alignment horizontal="right" vertical="center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40" fillId="0" borderId="19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2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166" fontId="4" fillId="3" borderId="2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166" fontId="9" fillId="0" borderId="4" xfId="0" applyNumberFormat="1" applyFont="1" applyBorder="1" applyAlignment="1">
      <alignment horizontal="right" wrapText="1"/>
    </xf>
    <xf numFmtId="0" fontId="0" fillId="0" borderId="3" xfId="0" applyBorder="1" applyAlignment="1">
      <alignment wrapText="1"/>
    </xf>
    <xf numFmtId="166" fontId="3" fillId="0" borderId="9" xfId="0" applyNumberFormat="1" applyFont="1" applyBorder="1" applyAlignment="1">
      <alignment horizontal="right" wrapText="1"/>
    </xf>
    <xf numFmtId="0" fontId="0" fillId="0" borderId="15" xfId="0" applyBorder="1" applyAlignment="1">
      <alignment wrapText="1"/>
    </xf>
    <xf numFmtId="3" fontId="3" fillId="0" borderId="9" xfId="0" applyNumberFormat="1" applyFont="1" applyBorder="1" applyAlignment="1">
      <alignment horizontal="right" wrapText="1"/>
    </xf>
    <xf numFmtId="1" fontId="19" fillId="0" borderId="9" xfId="0" applyNumberFormat="1" applyFont="1" applyBorder="1" applyAlignment="1">
      <alignment horizontal="right"/>
    </xf>
    <xf numFmtId="0" fontId="39" fillId="0" borderId="15" xfId="0" applyFont="1" applyBorder="1" applyAlignment="1"/>
    <xf numFmtId="166" fontId="3" fillId="0" borderId="17" xfId="0" applyNumberFormat="1" applyFont="1" applyBorder="1" applyAlignment="1">
      <alignment horizontal="right" wrapText="1"/>
    </xf>
    <xf numFmtId="0" fontId="0" fillId="0" borderId="18" xfId="0" applyBorder="1" applyAlignment="1">
      <alignment wrapText="1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9" fillId="2" borderId="4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8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right" vertical="center"/>
    </xf>
    <xf numFmtId="0" fontId="28" fillId="2" borderId="2" xfId="0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0" fillId="0" borderId="13" xfId="0" applyBorder="1" applyAlignment="1"/>
    <xf numFmtId="0" fontId="0" fillId="0" borderId="18" xfId="0" applyBorder="1" applyAlignment="1"/>
    <xf numFmtId="0" fontId="9" fillId="2" borderId="4" xfId="0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3" fontId="11" fillId="2" borderId="4" xfId="0" applyNumberFormat="1" applyFont="1" applyFill="1" applyBorder="1" applyAlignment="1">
      <alignment horizontal="right" vertical="center"/>
    </xf>
    <xf numFmtId="3" fontId="11" fillId="2" borderId="10" xfId="0" applyNumberFormat="1" applyFont="1" applyFill="1" applyBorder="1" applyAlignment="1">
      <alignment horizontal="right" vertical="center"/>
    </xf>
    <xf numFmtId="3" fontId="11" fillId="2" borderId="3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0" borderId="2" xfId="0" applyFont="1" applyBorder="1" applyAlignment="1">
      <alignment horizontal="right"/>
    </xf>
    <xf numFmtId="166" fontId="3" fillId="0" borderId="12" xfId="0" applyNumberFormat="1" applyFont="1" applyBorder="1" applyAlignment="1">
      <alignment horizontal="right" wrapText="1"/>
    </xf>
    <xf numFmtId="0" fontId="0" fillId="0" borderId="5" xfId="0" applyBorder="1" applyAlignment="1">
      <alignment wrapText="1"/>
    </xf>
    <xf numFmtId="0" fontId="9" fillId="0" borderId="16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3" xfId="0" applyBorder="1" applyAlignment="1">
      <alignment horizontal="right"/>
    </xf>
    <xf numFmtId="166" fontId="4" fillId="3" borderId="2" xfId="0" applyNumberFormat="1" applyFont="1" applyFill="1" applyBorder="1" applyAlignment="1">
      <alignment horizontal="right" vertical="center" wrapText="1"/>
    </xf>
    <xf numFmtId="166" fontId="4" fillId="3" borderId="4" xfId="0" applyNumberFormat="1" applyFont="1" applyFill="1" applyBorder="1" applyAlignment="1">
      <alignment horizontal="right" vertical="center"/>
    </xf>
    <xf numFmtId="166" fontId="4" fillId="3" borderId="3" xfId="0" applyNumberFormat="1" applyFont="1" applyFill="1" applyBorder="1" applyAlignment="1">
      <alignment horizontal="right" vertical="center"/>
    </xf>
    <xf numFmtId="0" fontId="28" fillId="2" borderId="4" xfId="0" applyFont="1" applyFill="1" applyBorder="1" applyAlignment="1">
      <alignment horizontal="right" vertical="center"/>
    </xf>
    <xf numFmtId="0" fontId="28" fillId="2" borderId="10" xfId="0" applyFont="1" applyFill="1" applyBorder="1" applyAlignment="1">
      <alignment horizontal="right" vertical="center"/>
    </xf>
    <xf numFmtId="0" fontId="28" fillId="2" borderId="3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7" fillId="0" borderId="2" xfId="0" applyFont="1" applyBorder="1" applyAlignment="1"/>
    <xf numFmtId="0" fontId="9" fillId="2" borderId="2" xfId="0" applyFont="1" applyFill="1" applyBorder="1" applyAlignment="1">
      <alignment horizontal="right" vertical="center" wrapText="1"/>
    </xf>
    <xf numFmtId="0" fontId="37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166" fontId="3" fillId="3" borderId="2" xfId="0" applyNumberFormat="1" applyFont="1" applyFill="1" applyBorder="1" applyAlignment="1">
      <alignment horizontal="right" vertical="center"/>
    </xf>
    <xf numFmtId="166" fontId="3" fillId="3" borderId="4" xfId="0" applyNumberFormat="1" applyFont="1" applyFill="1" applyBorder="1" applyAlignment="1">
      <alignment horizontal="right" vertical="center"/>
    </xf>
    <xf numFmtId="166" fontId="3" fillId="3" borderId="3" xfId="0" applyNumberFormat="1" applyFont="1" applyFill="1" applyBorder="1" applyAlignment="1">
      <alignment horizontal="right" vertical="center"/>
    </xf>
    <xf numFmtId="0" fontId="30" fillId="2" borderId="2" xfId="0" applyFont="1" applyFill="1" applyBorder="1" applyAlignment="1">
      <alignment horizontal="center" wrapText="1"/>
    </xf>
    <xf numFmtId="0" fontId="28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31" fillId="2" borderId="4" xfId="0" applyFont="1" applyFill="1" applyBorder="1" applyAlignment="1">
      <alignment horizontal="center" wrapText="1"/>
    </xf>
    <xf numFmtId="0" fontId="31" fillId="2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8"/>
  <sheetViews>
    <sheetView tabSelected="1" topLeftCell="A90" zoomScale="90" zoomScaleNormal="90" workbookViewId="0">
      <selection activeCell="N100" sqref="N100"/>
    </sheetView>
  </sheetViews>
  <sheetFormatPr defaultColWidth="9.1796875" defaultRowHeight="13.5" x14ac:dyDescent="0.3"/>
  <cols>
    <col min="1" max="1" width="13.1796875" style="14" customWidth="1"/>
    <col min="2" max="2" width="13.7265625" style="14" customWidth="1"/>
    <col min="3" max="3" width="12.1796875" style="19" customWidth="1"/>
    <col min="4" max="4" width="10.81640625" style="14" customWidth="1"/>
    <col min="5" max="5" width="10.26953125" style="14" customWidth="1"/>
    <col min="6" max="6" width="11.7265625" style="14" customWidth="1"/>
    <col min="7" max="7" width="10" style="14" customWidth="1"/>
    <col min="8" max="8" width="0.81640625" style="14" customWidth="1"/>
    <col min="9" max="9" width="11.26953125" style="14" customWidth="1"/>
    <col min="10" max="11" width="12.7265625" style="14" customWidth="1"/>
    <col min="12" max="12" width="11.26953125" style="14" customWidth="1"/>
    <col min="13" max="13" width="9.7265625" style="14" customWidth="1"/>
    <col min="14" max="14" width="9.453125" style="14" customWidth="1"/>
    <col min="15" max="16384" width="9.1796875" style="14"/>
  </cols>
  <sheetData>
    <row r="1" spans="1:16" ht="17.5" x14ac:dyDescent="0.3">
      <c r="A1" s="8" t="s">
        <v>33</v>
      </c>
      <c r="B1" s="8"/>
      <c r="C1" s="12"/>
      <c r="D1" s="9"/>
      <c r="E1" s="9"/>
      <c r="F1" s="9"/>
      <c r="G1" s="6"/>
      <c r="H1" s="6"/>
      <c r="I1" s="6"/>
      <c r="J1" s="6"/>
      <c r="K1" s="6"/>
      <c r="L1" s="6"/>
      <c r="M1" s="342" t="s">
        <v>43</v>
      </c>
      <c r="N1" s="342"/>
    </row>
    <row r="2" spans="1:16" ht="17.5" customHeight="1" x14ac:dyDescent="0.3">
      <c r="A2" s="11" t="s">
        <v>34</v>
      </c>
      <c r="B2" s="11"/>
      <c r="C2" s="12"/>
      <c r="D2" s="9"/>
      <c r="E2" s="9"/>
      <c r="F2" s="9"/>
      <c r="G2" s="6"/>
      <c r="H2" s="6"/>
      <c r="I2" s="6"/>
      <c r="J2" s="343" t="s">
        <v>147</v>
      </c>
      <c r="K2" s="343"/>
      <c r="L2" s="343"/>
      <c r="M2" s="343"/>
      <c r="N2" s="343"/>
      <c r="O2" s="10"/>
      <c r="P2" s="10"/>
    </row>
    <row r="3" spans="1:16" ht="5.5" customHeight="1" x14ac:dyDescent="0.35">
      <c r="A3" s="15"/>
      <c r="B3" s="15"/>
      <c r="C3" s="16"/>
      <c r="D3" s="17"/>
      <c r="E3" s="17"/>
      <c r="F3" s="17"/>
      <c r="G3" s="18"/>
      <c r="H3" s="18"/>
    </row>
    <row r="4" spans="1:16" ht="14.5" customHeight="1" x14ac:dyDescent="0.3">
      <c r="A4" s="4" t="s">
        <v>14</v>
      </c>
      <c r="B4" s="350"/>
      <c r="C4" s="351"/>
      <c r="D4" s="352" t="s">
        <v>15</v>
      </c>
      <c r="E4" s="353"/>
      <c r="F4" s="1"/>
      <c r="H4" s="72"/>
      <c r="I4" s="2"/>
      <c r="J4" s="3"/>
      <c r="K4" s="3"/>
      <c r="L4" s="3"/>
      <c r="M4" s="5"/>
      <c r="N4" s="6"/>
      <c r="O4" s="6"/>
      <c r="P4" s="7"/>
    </row>
    <row r="5" spans="1:16" ht="14.5" customHeight="1" x14ac:dyDescent="0.3">
      <c r="A5" s="90" t="s">
        <v>16</v>
      </c>
      <c r="B5" s="310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2"/>
      <c r="O5" s="6"/>
      <c r="P5" s="7"/>
    </row>
    <row r="6" spans="1:16" ht="40.15" customHeight="1" x14ac:dyDescent="0.3">
      <c r="A6" s="90" t="s">
        <v>32</v>
      </c>
      <c r="B6" s="313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5"/>
      <c r="O6" s="6"/>
      <c r="P6" s="7"/>
    </row>
    <row r="7" spans="1:16" ht="25.15" customHeight="1" x14ac:dyDescent="0.3">
      <c r="A7" s="4" t="s">
        <v>102</v>
      </c>
      <c r="B7" s="310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5"/>
      <c r="O7" s="72"/>
      <c r="P7" s="72"/>
    </row>
    <row r="8" spans="1:16" ht="9" customHeight="1" x14ac:dyDescent="0.3">
      <c r="A8" s="91"/>
      <c r="B8" s="91"/>
      <c r="C8" s="22"/>
      <c r="D8" s="69"/>
      <c r="E8" s="69"/>
      <c r="F8" s="69"/>
      <c r="G8" s="69"/>
      <c r="H8" s="69"/>
      <c r="I8" s="69"/>
      <c r="J8" s="92"/>
      <c r="K8" s="92"/>
      <c r="L8" s="23"/>
      <c r="M8" s="23"/>
      <c r="N8" s="23"/>
      <c r="O8" s="23"/>
    </row>
    <row r="9" spans="1:16" ht="14.5" customHeight="1" x14ac:dyDescent="0.3">
      <c r="A9" s="320" t="s">
        <v>35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151"/>
      <c r="M9" s="151"/>
      <c r="N9" s="151"/>
      <c r="O9" s="151"/>
    </row>
    <row r="10" spans="1:16" ht="8.25" customHeight="1" x14ac:dyDescent="0.3">
      <c r="A10" s="21"/>
      <c r="B10" s="21"/>
      <c r="C10" s="22"/>
      <c r="D10" s="22"/>
      <c r="E10" s="22"/>
      <c r="F10" s="22"/>
      <c r="G10" s="22"/>
      <c r="H10" s="22"/>
      <c r="I10" s="22"/>
      <c r="J10" s="23"/>
      <c r="K10" s="23"/>
      <c r="L10" s="23"/>
      <c r="M10" s="23"/>
      <c r="N10" s="23"/>
      <c r="O10" s="23"/>
    </row>
    <row r="11" spans="1:16" ht="25.15" customHeight="1" x14ac:dyDescent="0.3">
      <c r="A11" s="29"/>
      <c r="B11" s="29"/>
      <c r="C11" s="29" t="s">
        <v>4</v>
      </c>
      <c r="D11" s="23"/>
      <c r="E11" s="29" t="s">
        <v>138</v>
      </c>
      <c r="F11" s="72"/>
      <c r="G11" s="23"/>
      <c r="H11" s="23"/>
      <c r="I11" s="324" t="s">
        <v>115</v>
      </c>
      <c r="J11" s="324"/>
      <c r="K11" s="324"/>
      <c r="L11" s="29"/>
      <c r="M11" s="23"/>
      <c r="N11" s="23"/>
      <c r="O11" s="23"/>
    </row>
    <row r="12" spans="1:16" ht="25.9" customHeight="1" x14ac:dyDescent="0.3">
      <c r="A12" s="80" t="s">
        <v>109</v>
      </c>
      <c r="B12" s="214" t="s">
        <v>137</v>
      </c>
      <c r="C12" s="81" t="s">
        <v>5</v>
      </c>
      <c r="D12" s="214" t="s">
        <v>7</v>
      </c>
      <c r="E12" s="81" t="s">
        <v>0</v>
      </c>
      <c r="F12" s="80" t="s">
        <v>5</v>
      </c>
      <c r="G12" s="80" t="s">
        <v>7</v>
      </c>
      <c r="H12" s="77"/>
      <c r="I12" s="80" t="s">
        <v>0</v>
      </c>
      <c r="J12" s="80" t="s">
        <v>5</v>
      </c>
      <c r="K12" s="80" t="s">
        <v>7</v>
      </c>
      <c r="L12" s="32"/>
      <c r="M12" s="23"/>
      <c r="N12" s="23"/>
    </row>
    <row r="13" spans="1:16" ht="14.5" customHeight="1" x14ac:dyDescent="0.3">
      <c r="A13" s="209" t="s">
        <v>1</v>
      </c>
      <c r="B13" s="162">
        <v>1.5</v>
      </c>
      <c r="C13" s="159"/>
      <c r="D13" s="164">
        <f>C13*B13</f>
        <v>0</v>
      </c>
      <c r="E13" s="211" t="s">
        <v>1</v>
      </c>
      <c r="F13" s="68"/>
      <c r="G13" s="87">
        <f>F13*B13</f>
        <v>0</v>
      </c>
      <c r="H13" s="71"/>
      <c r="I13" s="82" t="s">
        <v>1</v>
      </c>
      <c r="J13" s="83"/>
      <c r="K13" s="84">
        <f>J13*B13</f>
        <v>0</v>
      </c>
      <c r="L13" s="26"/>
      <c r="M13" s="23"/>
    </row>
    <row r="14" spans="1:16" ht="14.5" customHeight="1" x14ac:dyDescent="0.3">
      <c r="A14" s="209" t="s">
        <v>2</v>
      </c>
      <c r="B14" s="162">
        <v>1.9</v>
      </c>
      <c r="C14" s="159"/>
      <c r="D14" s="164">
        <f>C14*B14</f>
        <v>0</v>
      </c>
      <c r="E14" s="211" t="s">
        <v>2</v>
      </c>
      <c r="F14" s="68"/>
      <c r="G14" s="87">
        <f>F14*B14</f>
        <v>0</v>
      </c>
      <c r="H14" s="71"/>
      <c r="I14" s="82" t="s">
        <v>2</v>
      </c>
      <c r="J14" s="83"/>
      <c r="K14" s="84">
        <f>J14*B14</f>
        <v>0</v>
      </c>
      <c r="L14" s="23"/>
      <c r="M14" s="23"/>
      <c r="N14" s="23"/>
    </row>
    <row r="15" spans="1:16" ht="14.5" customHeight="1" x14ac:dyDescent="0.3">
      <c r="A15" s="209" t="s">
        <v>3</v>
      </c>
      <c r="B15" s="162">
        <v>2.5</v>
      </c>
      <c r="C15" s="159"/>
      <c r="D15" s="164">
        <f>C15*B15</f>
        <v>0</v>
      </c>
      <c r="E15" s="211" t="s">
        <v>3</v>
      </c>
      <c r="F15" s="68"/>
      <c r="G15" s="87">
        <f>F15*B15</f>
        <v>0</v>
      </c>
      <c r="H15" s="71"/>
      <c r="I15" s="82" t="s">
        <v>3</v>
      </c>
      <c r="J15" s="83"/>
      <c r="K15" s="84">
        <f>J15*B15</f>
        <v>0</v>
      </c>
      <c r="L15" s="26"/>
      <c r="M15" s="23"/>
      <c r="N15" s="24"/>
    </row>
    <row r="16" spans="1:16" ht="14.5" customHeight="1" x14ac:dyDescent="0.3">
      <c r="A16" s="210" t="s">
        <v>142</v>
      </c>
      <c r="B16" s="237">
        <v>3</v>
      </c>
      <c r="C16" s="160"/>
      <c r="D16" s="165">
        <f>C16*B16</f>
        <v>0</v>
      </c>
      <c r="E16" s="212" t="s">
        <v>27</v>
      </c>
      <c r="F16" s="113"/>
      <c r="G16" s="87">
        <f>F16*B16</f>
        <v>0</v>
      </c>
      <c r="H16" s="71"/>
      <c r="I16" s="82" t="s">
        <v>27</v>
      </c>
      <c r="J16" s="114"/>
      <c r="K16" s="115">
        <f>J16*B16</f>
        <v>0</v>
      </c>
      <c r="L16" s="26"/>
      <c r="M16" s="26"/>
      <c r="N16" s="25"/>
    </row>
    <row r="17" spans="1:14" ht="14.5" customHeight="1" x14ac:dyDescent="0.3">
      <c r="A17" s="110" t="s">
        <v>8</v>
      </c>
      <c r="B17" s="163"/>
      <c r="C17" s="161">
        <f>SUM(C13:C16)</f>
        <v>0</v>
      </c>
      <c r="D17" s="166">
        <f>SUM(D13:D16)</f>
        <v>0</v>
      </c>
      <c r="E17" s="213" t="s">
        <v>8</v>
      </c>
      <c r="F17" s="108">
        <f>SUM(F13:F16)</f>
        <v>0</v>
      </c>
      <c r="G17" s="108">
        <f>SUM(G13:G16)</f>
        <v>0</v>
      </c>
      <c r="H17" s="109"/>
      <c r="I17" s="110" t="s">
        <v>8</v>
      </c>
      <c r="J17" s="108">
        <f>SUM(J13:J16)</f>
        <v>0</v>
      </c>
      <c r="K17" s="108">
        <f>SUM(K13:K16)</f>
        <v>0</v>
      </c>
      <c r="L17" s="347"/>
      <c r="M17" s="348"/>
      <c r="N17" s="25"/>
    </row>
    <row r="18" spans="1:14" x14ac:dyDescent="0.3">
      <c r="A18" s="27"/>
      <c r="B18" s="27"/>
      <c r="C18" s="27"/>
      <c r="D18" s="215">
        <f>SUM(D14:D16)</f>
        <v>0</v>
      </c>
      <c r="E18" s="27"/>
      <c r="F18" s="27"/>
      <c r="G18" s="215">
        <f>SUM(G14:G16)*0.67</f>
        <v>0</v>
      </c>
      <c r="H18" s="27"/>
      <c r="I18" s="86"/>
      <c r="J18" s="86"/>
      <c r="K18" s="216">
        <f>SUM(K14:K16)</f>
        <v>0</v>
      </c>
      <c r="L18" s="28"/>
      <c r="M18" s="28"/>
      <c r="N18" s="28"/>
    </row>
    <row r="19" spans="1:14" x14ac:dyDescent="0.3">
      <c r="A19" s="27"/>
      <c r="B19" s="27"/>
      <c r="C19" s="27"/>
      <c r="D19" s="215"/>
      <c r="E19" s="27"/>
      <c r="F19" s="27"/>
      <c r="G19" s="215"/>
      <c r="H19" s="27"/>
      <c r="I19" s="86"/>
      <c r="J19" s="86"/>
      <c r="K19" s="216"/>
      <c r="L19" s="28"/>
      <c r="M19" s="28"/>
      <c r="N19" s="28"/>
    </row>
    <row r="20" spans="1:14" ht="19.149999999999999" customHeight="1" x14ac:dyDescent="0.3">
      <c r="A20" s="29"/>
      <c r="B20" s="22"/>
      <c r="C20" s="13" t="s">
        <v>9</v>
      </c>
      <c r="E20" s="13" t="s">
        <v>139</v>
      </c>
      <c r="G20" s="22"/>
      <c r="H20" s="23"/>
      <c r="I20" s="325" t="s">
        <v>116</v>
      </c>
      <c r="J20" s="325"/>
      <c r="K20" s="325"/>
      <c r="L20" s="349"/>
      <c r="M20" s="349"/>
      <c r="N20" s="70"/>
    </row>
    <row r="21" spans="1:14" ht="25.9" customHeight="1" x14ac:dyDescent="0.3">
      <c r="A21" s="80" t="s">
        <v>109</v>
      </c>
      <c r="B21" s="214" t="s">
        <v>137</v>
      </c>
      <c r="C21" s="81" t="s">
        <v>5</v>
      </c>
      <c r="D21" s="214" t="s">
        <v>7</v>
      </c>
      <c r="E21" s="81" t="s">
        <v>0</v>
      </c>
      <c r="F21" s="80" t="s">
        <v>5</v>
      </c>
      <c r="G21" s="80" t="s">
        <v>7</v>
      </c>
      <c r="H21" s="77"/>
      <c r="I21" s="80" t="s">
        <v>0</v>
      </c>
      <c r="J21" s="80" t="s">
        <v>5</v>
      </c>
      <c r="K21" s="81" t="s">
        <v>7</v>
      </c>
      <c r="L21" s="28"/>
      <c r="M21" s="28"/>
      <c r="N21" s="28"/>
    </row>
    <row r="22" spans="1:14" ht="14.5" customHeight="1" x14ac:dyDescent="0.3">
      <c r="A22" s="209" t="s">
        <v>1</v>
      </c>
      <c r="B22" s="162">
        <v>1.3</v>
      </c>
      <c r="C22" s="159"/>
      <c r="D22" s="164">
        <f>C22*B22</f>
        <v>0</v>
      </c>
      <c r="E22" s="211" t="s">
        <v>1</v>
      </c>
      <c r="F22" s="68"/>
      <c r="G22" s="87">
        <f>F22*B22</f>
        <v>0</v>
      </c>
      <c r="H22" s="71"/>
      <c r="I22" s="82" t="s">
        <v>1</v>
      </c>
      <c r="J22" s="83"/>
      <c r="K22" s="84">
        <f>J22*B22</f>
        <v>0</v>
      </c>
    </row>
    <row r="23" spans="1:14" ht="14.5" customHeight="1" x14ac:dyDescent="0.3">
      <c r="A23" s="209" t="s">
        <v>2</v>
      </c>
      <c r="B23" s="162">
        <v>1.9</v>
      </c>
      <c r="C23" s="159"/>
      <c r="D23" s="164">
        <f>C23*B23</f>
        <v>0</v>
      </c>
      <c r="E23" s="211" t="s">
        <v>2</v>
      </c>
      <c r="F23" s="68"/>
      <c r="G23" s="87">
        <f>F23*B23</f>
        <v>0</v>
      </c>
      <c r="H23" s="71"/>
      <c r="I23" s="82" t="s">
        <v>2</v>
      </c>
      <c r="J23" s="83"/>
      <c r="K23" s="84">
        <f>J23*B23</f>
        <v>0</v>
      </c>
    </row>
    <row r="24" spans="1:14" ht="14.5" customHeight="1" x14ac:dyDescent="0.3">
      <c r="A24" s="209" t="s">
        <v>3</v>
      </c>
      <c r="B24" s="162">
        <v>2.4</v>
      </c>
      <c r="C24" s="159"/>
      <c r="D24" s="164">
        <f>C24*B24</f>
        <v>0</v>
      </c>
      <c r="E24" s="211" t="s">
        <v>3</v>
      </c>
      <c r="F24" s="68"/>
      <c r="G24" s="87">
        <f>F24*B24</f>
        <v>0</v>
      </c>
      <c r="H24" s="71"/>
      <c r="I24" s="82" t="s">
        <v>3</v>
      </c>
      <c r="J24" s="83"/>
      <c r="K24" s="84">
        <f>J24*B24</f>
        <v>0</v>
      </c>
    </row>
    <row r="25" spans="1:14" ht="14.5" customHeight="1" x14ac:dyDescent="0.3">
      <c r="A25" s="209" t="s">
        <v>142</v>
      </c>
      <c r="B25" s="162">
        <v>2.8</v>
      </c>
      <c r="C25" s="159"/>
      <c r="D25" s="164">
        <f>C25*B25</f>
        <v>0</v>
      </c>
      <c r="E25" s="211" t="s">
        <v>27</v>
      </c>
      <c r="F25" s="68"/>
      <c r="G25" s="87">
        <f>F25*B25</f>
        <v>0</v>
      </c>
      <c r="H25" s="71"/>
      <c r="I25" s="82" t="s">
        <v>27</v>
      </c>
      <c r="J25" s="83"/>
      <c r="K25" s="84">
        <f>J25*B25</f>
        <v>0</v>
      </c>
    </row>
    <row r="26" spans="1:14" ht="14.5" customHeight="1" x14ac:dyDescent="0.3">
      <c r="A26" s="110" t="s">
        <v>8</v>
      </c>
      <c r="B26" s="167"/>
      <c r="C26" s="161">
        <f>SUM(C22:C25)</f>
        <v>0</v>
      </c>
      <c r="D26" s="166">
        <f>SUM(D20:D25)</f>
        <v>0</v>
      </c>
      <c r="E26" s="213" t="s">
        <v>8</v>
      </c>
      <c r="F26" s="108">
        <f>SUM(F22:F25)</f>
        <v>0</v>
      </c>
      <c r="G26" s="108">
        <f>SUM(G21:G25)</f>
        <v>0</v>
      </c>
      <c r="H26" s="109"/>
      <c r="I26" s="74" t="s">
        <v>8</v>
      </c>
      <c r="J26" s="111">
        <f>SUM(J22:J25)</f>
        <v>0</v>
      </c>
      <c r="K26" s="112">
        <f>SUM(K22:K25)</f>
        <v>0</v>
      </c>
    </row>
    <row r="27" spans="1:14" ht="13.15" customHeight="1" x14ac:dyDescent="0.3">
      <c r="A27" s="23"/>
      <c r="B27" s="23"/>
      <c r="C27" s="22"/>
      <c r="D27" s="215">
        <f>SUM(D23:D25)</f>
        <v>0</v>
      </c>
      <c r="E27" s="23"/>
      <c r="F27" s="23"/>
      <c r="G27" s="215">
        <f>SUM(G23:G25)*0.67</f>
        <v>0</v>
      </c>
      <c r="H27" s="23"/>
      <c r="I27" s="72"/>
      <c r="J27" s="6"/>
      <c r="K27" s="216">
        <f>SUM(K23:K25)</f>
        <v>0</v>
      </c>
    </row>
    <row r="28" spans="1:14" ht="14.5" customHeight="1" x14ac:dyDescent="0.3">
      <c r="A28" s="29"/>
    </row>
    <row r="29" spans="1:14" ht="14.5" customHeight="1" x14ac:dyDescent="0.3">
      <c r="A29" s="23"/>
      <c r="B29" s="344" t="s">
        <v>36</v>
      </c>
      <c r="C29" s="344"/>
      <c r="D29" s="344"/>
      <c r="E29" s="85">
        <f>C17+C26+F17+F26</f>
        <v>0</v>
      </c>
      <c r="G29" s="344" t="s">
        <v>56</v>
      </c>
      <c r="H29" s="356"/>
      <c r="I29" s="356"/>
      <c r="J29" s="356"/>
      <c r="K29" s="116">
        <v>0</v>
      </c>
    </row>
    <row r="30" spans="1:14" ht="14.5" customHeight="1" x14ac:dyDescent="0.3">
      <c r="A30" s="23"/>
      <c r="B30" s="344" t="s">
        <v>29</v>
      </c>
      <c r="C30" s="344"/>
      <c r="D30" s="344"/>
      <c r="E30" s="85">
        <f>J17+J26</f>
        <v>0</v>
      </c>
      <c r="G30" s="357" t="s">
        <v>57</v>
      </c>
      <c r="H30" s="358"/>
      <c r="I30" s="358"/>
      <c r="J30" s="358"/>
      <c r="K30" s="116">
        <v>0</v>
      </c>
    </row>
    <row r="31" spans="1:14" ht="14.5" customHeight="1" x14ac:dyDescent="0.3">
      <c r="A31" s="23"/>
      <c r="B31" s="344" t="s">
        <v>37</v>
      </c>
      <c r="C31" s="344"/>
      <c r="D31" s="344"/>
      <c r="E31" s="85">
        <f>E29-E30</f>
        <v>0</v>
      </c>
      <c r="G31" s="357" t="s">
        <v>118</v>
      </c>
      <c r="H31" s="359"/>
      <c r="I31" s="359"/>
      <c r="J31" s="359"/>
      <c r="K31" s="85">
        <f>K30-K29</f>
        <v>0</v>
      </c>
    </row>
    <row r="32" spans="1:14" ht="15" customHeight="1" x14ac:dyDescent="0.3">
      <c r="J32" s="33"/>
      <c r="K32" s="33"/>
    </row>
    <row r="33" spans="1:14" ht="14.5" customHeight="1" x14ac:dyDescent="0.3">
      <c r="J33" s="33"/>
      <c r="K33" s="33"/>
      <c r="M33" s="64"/>
      <c r="N33" s="35"/>
    </row>
    <row r="35" spans="1:14" ht="15" customHeight="1" x14ac:dyDescent="0.3">
      <c r="J35" s="33"/>
      <c r="K35" s="63" t="s">
        <v>30</v>
      </c>
      <c r="L35" s="100"/>
    </row>
    <row r="36" spans="1:14" ht="15" customHeight="1" x14ac:dyDescent="0.3">
      <c r="J36" s="33"/>
      <c r="K36" s="64" t="s">
        <v>31</v>
      </c>
      <c r="L36" s="223"/>
      <c r="N36" s="35" t="s">
        <v>119</v>
      </c>
    </row>
    <row r="37" spans="1:14" ht="15" customHeight="1" x14ac:dyDescent="0.3">
      <c r="J37" s="33"/>
      <c r="K37" s="64"/>
      <c r="L37" s="221"/>
      <c r="N37" s="35"/>
    </row>
    <row r="38" spans="1:14" ht="14.5" customHeight="1" x14ac:dyDescent="0.3">
      <c r="A38" s="75" t="s">
        <v>38</v>
      </c>
      <c r="B38" s="6"/>
      <c r="C38" s="6"/>
      <c r="J38" s="33"/>
      <c r="K38" s="33"/>
      <c r="M38" s="64"/>
      <c r="N38" s="35"/>
    </row>
    <row r="39" spans="1:14" ht="14.5" customHeight="1" x14ac:dyDescent="0.3">
      <c r="A39" s="200"/>
      <c r="B39" s="326" t="s">
        <v>39</v>
      </c>
      <c r="C39" s="327"/>
      <c r="D39" s="327"/>
      <c r="E39" s="88">
        <f>D17+D26+G17+G26-K17-K26</f>
        <v>0</v>
      </c>
      <c r="M39" s="64"/>
      <c r="N39" s="35"/>
    </row>
    <row r="40" spans="1:14" x14ac:dyDescent="0.3">
      <c r="A40" s="201"/>
      <c r="C40" s="77"/>
      <c r="D40" s="77"/>
      <c r="I40" s="23"/>
      <c r="J40" s="23"/>
      <c r="K40" s="23"/>
      <c r="L40" s="23"/>
      <c r="M40" s="64"/>
      <c r="N40" s="35"/>
    </row>
    <row r="41" spans="1:14" ht="14.5" customHeight="1" x14ac:dyDescent="0.3">
      <c r="A41" s="201" t="s">
        <v>40</v>
      </c>
      <c r="C41" s="6"/>
      <c r="D41" s="6"/>
      <c r="I41" s="23"/>
      <c r="J41" s="23"/>
      <c r="K41" s="23"/>
      <c r="L41" s="23"/>
      <c r="M41" s="64"/>
      <c r="N41" s="35"/>
    </row>
    <row r="42" spans="1:14" ht="14.5" customHeight="1" x14ac:dyDescent="0.3">
      <c r="A42" s="134"/>
      <c r="B42" s="316" t="s">
        <v>41</v>
      </c>
      <c r="C42" s="317"/>
      <c r="D42" s="318"/>
      <c r="E42" s="153">
        <f>D18+G18+D27+G27-K18-K27</f>
        <v>0</v>
      </c>
      <c r="I42" s="23"/>
      <c r="J42" s="23"/>
      <c r="K42" s="23"/>
      <c r="L42" s="23"/>
      <c r="M42" s="64"/>
      <c r="N42" s="35"/>
    </row>
    <row r="43" spans="1:14" ht="14.5" customHeight="1" x14ac:dyDescent="0.3">
      <c r="A43" s="134"/>
      <c r="B43" s="316" t="s">
        <v>42</v>
      </c>
      <c r="C43" s="317"/>
      <c r="D43" s="318"/>
      <c r="E43" s="152">
        <f>F43+G43</f>
        <v>0</v>
      </c>
      <c r="F43" s="89">
        <f>(D18+G18-K18)*14/1000</f>
        <v>0</v>
      </c>
      <c r="G43" s="89">
        <f>(D27+G27-K27)*5/1000</f>
        <v>0</v>
      </c>
      <c r="I43" s="23"/>
      <c r="J43" s="23"/>
      <c r="K43" s="23"/>
      <c r="L43" s="23"/>
      <c r="M43" s="64"/>
      <c r="N43" s="35"/>
    </row>
    <row r="44" spans="1:14" ht="3.65" customHeight="1" x14ac:dyDescent="0.3">
      <c r="A44" s="134"/>
      <c r="B44" s="198"/>
      <c r="C44" s="198"/>
      <c r="D44" s="198"/>
      <c r="E44" s="199"/>
      <c r="F44" s="89"/>
      <c r="G44" s="89"/>
      <c r="I44" s="23"/>
      <c r="J44" s="23"/>
      <c r="K44" s="23"/>
      <c r="L44" s="23"/>
      <c r="M44" s="64"/>
      <c r="N44" s="35"/>
    </row>
    <row r="45" spans="1:14" ht="14.5" customHeight="1" x14ac:dyDescent="0.3">
      <c r="A45" s="134"/>
      <c r="B45" s="316" t="s">
        <v>146</v>
      </c>
      <c r="C45" s="317"/>
      <c r="D45" s="318"/>
      <c r="E45" s="319"/>
      <c r="F45" s="319"/>
      <c r="G45" s="319"/>
      <c r="I45" s="23"/>
      <c r="J45" s="23"/>
      <c r="K45" s="23"/>
      <c r="L45" s="23"/>
      <c r="M45" s="64"/>
      <c r="N45" s="35"/>
    </row>
    <row r="46" spans="1:14" x14ac:dyDescent="0.3">
      <c r="A46" s="134"/>
      <c r="C46" s="6"/>
      <c r="D46" s="6"/>
      <c r="I46" s="23"/>
      <c r="J46" s="23"/>
      <c r="K46" s="23"/>
      <c r="L46" s="23"/>
      <c r="M46" s="64"/>
      <c r="N46" s="35"/>
    </row>
    <row r="47" spans="1:14" ht="14.5" customHeight="1" x14ac:dyDescent="0.3">
      <c r="A47" s="201" t="s">
        <v>111</v>
      </c>
      <c r="C47" s="6"/>
      <c r="D47" s="6"/>
      <c r="I47" s="23"/>
      <c r="J47" s="23"/>
      <c r="K47" s="23"/>
      <c r="L47" s="23"/>
      <c r="M47" s="64"/>
      <c r="N47" s="35"/>
    </row>
    <row r="48" spans="1:14" ht="14.5" customHeight="1" x14ac:dyDescent="0.3">
      <c r="A48" s="78"/>
      <c r="B48" s="316" t="s">
        <v>48</v>
      </c>
      <c r="C48" s="317"/>
      <c r="D48" s="318"/>
      <c r="E48" s="153">
        <f>E39-((G17+G26)*0.33)</f>
        <v>0</v>
      </c>
      <c r="I48" s="23"/>
      <c r="J48" s="23"/>
      <c r="K48" s="23"/>
      <c r="L48" s="23"/>
      <c r="M48" s="64"/>
      <c r="N48" s="35"/>
    </row>
    <row r="49" spans="1:14" ht="14.5" customHeight="1" x14ac:dyDescent="0.3">
      <c r="A49" s="78"/>
      <c r="B49" s="316" t="s">
        <v>104</v>
      </c>
      <c r="C49" s="317"/>
      <c r="D49" s="318"/>
      <c r="E49" s="153">
        <f>E31-((F17+F26)*0.33)</f>
        <v>0</v>
      </c>
      <c r="I49" s="23"/>
      <c r="J49" s="23"/>
      <c r="K49" s="23"/>
      <c r="L49" s="23"/>
      <c r="M49" s="64"/>
      <c r="N49" s="35"/>
    </row>
    <row r="50" spans="1:14" ht="3.65" customHeight="1" x14ac:dyDescent="0.3">
      <c r="A50" s="78"/>
      <c r="B50" s="198"/>
      <c r="C50" s="198"/>
      <c r="D50" s="198"/>
      <c r="E50" s="202"/>
      <c r="I50" s="23"/>
      <c r="J50" s="23"/>
      <c r="K50" s="23"/>
      <c r="L50" s="23"/>
      <c r="M50" s="64"/>
      <c r="N50" s="35"/>
    </row>
    <row r="51" spans="1:14" ht="14.5" customHeight="1" x14ac:dyDescent="0.3">
      <c r="A51" s="78"/>
      <c r="B51" s="344" t="s">
        <v>101</v>
      </c>
      <c r="C51" s="344"/>
      <c r="D51" s="345"/>
      <c r="E51" s="346"/>
      <c r="F51" s="346"/>
      <c r="I51" s="23"/>
      <c r="J51" s="23"/>
      <c r="K51" s="23"/>
      <c r="L51" s="23"/>
      <c r="M51" s="64"/>
      <c r="N51" s="35"/>
    </row>
    <row r="52" spans="1:14" x14ac:dyDescent="0.3">
      <c r="A52" s="78"/>
      <c r="B52" s="76"/>
      <c r="C52" s="76"/>
      <c r="I52" s="23"/>
      <c r="J52" s="23"/>
      <c r="K52" s="23"/>
      <c r="L52" s="23"/>
      <c r="M52" s="64"/>
      <c r="N52" s="35"/>
    </row>
    <row r="53" spans="1:14" x14ac:dyDescent="0.3">
      <c r="A53" s="78"/>
      <c r="B53" s="76"/>
      <c r="C53" s="76"/>
      <c r="I53" s="23"/>
      <c r="J53" s="23"/>
      <c r="K53" s="23"/>
      <c r="L53" s="23"/>
      <c r="M53" s="64"/>
      <c r="N53" s="35"/>
    </row>
    <row r="54" spans="1:14" ht="14.5" customHeight="1" x14ac:dyDescent="0.3">
      <c r="A54" s="75" t="s">
        <v>44</v>
      </c>
      <c r="B54" s="93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35"/>
    </row>
    <row r="55" spans="1:14" ht="24.65" customHeight="1" x14ac:dyDescent="0.3">
      <c r="A55" s="239" t="s">
        <v>50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99"/>
      <c r="M55" s="99"/>
      <c r="N55" s="35"/>
    </row>
    <row r="56" spans="1:14" ht="14.5" customHeight="1" x14ac:dyDescent="0.3">
      <c r="A56" s="94" t="s">
        <v>45</v>
      </c>
      <c r="B56" s="96"/>
      <c r="C56" s="97"/>
      <c r="D56" s="97"/>
      <c r="E56" s="97"/>
      <c r="F56" s="97"/>
      <c r="G56" s="97"/>
      <c r="H56" s="97"/>
      <c r="I56" s="6"/>
      <c r="J56" s="6"/>
      <c r="K56" s="6"/>
      <c r="L56" s="6"/>
      <c r="M56" s="6"/>
      <c r="N56" s="35"/>
    </row>
    <row r="57" spans="1:14" ht="24.65" customHeight="1" x14ac:dyDescent="0.3">
      <c r="A57" s="257" t="s">
        <v>46</v>
      </c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99"/>
      <c r="M57" s="99"/>
      <c r="N57" s="35"/>
    </row>
    <row r="58" spans="1:14" ht="14.5" customHeight="1" x14ac:dyDescent="0.3">
      <c r="A58" s="94" t="s">
        <v>47</v>
      </c>
      <c r="B58" s="6"/>
      <c r="C58" s="6"/>
      <c r="D58" s="6"/>
      <c r="E58" s="6"/>
      <c r="F58" s="95"/>
      <c r="G58" s="95"/>
      <c r="H58" s="95"/>
      <c r="I58" s="95"/>
      <c r="J58" s="95"/>
      <c r="K58" s="95"/>
      <c r="L58" s="95"/>
      <c r="M58" s="95"/>
      <c r="N58" s="35"/>
    </row>
    <row r="59" spans="1:14" ht="14.5" customHeight="1" x14ac:dyDescent="0.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4" ht="14.5" customHeight="1" x14ac:dyDescent="0.3">
      <c r="A60" s="75" t="s">
        <v>112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4" ht="14.5" customHeight="1" x14ac:dyDescent="0.3">
      <c r="A61" s="239" t="s">
        <v>49</v>
      </c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</row>
    <row r="62" spans="1:14" ht="14.5" customHeight="1" x14ac:dyDescent="0.3">
      <c r="A62" s="94" t="s">
        <v>47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4" ht="15.65" customHeight="1" x14ac:dyDescent="0.3">
      <c r="A63" s="78"/>
      <c r="B63" s="76"/>
      <c r="C63" s="76"/>
      <c r="J63" s="33"/>
      <c r="K63" s="33"/>
      <c r="M63" s="64"/>
    </row>
    <row r="64" spans="1:14" ht="14.5" customHeight="1" x14ac:dyDescent="0.3">
      <c r="A64" s="75" t="s">
        <v>105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21" ht="14.5" customHeight="1" x14ac:dyDescent="0.3">
      <c r="A65" s="239" t="s">
        <v>106</v>
      </c>
      <c r="B65" s="239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</row>
    <row r="66" spans="1:21" ht="16.5" customHeight="1" x14ac:dyDescent="0.3">
      <c r="A66" s="78"/>
      <c r="B66" s="76"/>
      <c r="C66" s="76"/>
      <c r="J66" s="33"/>
      <c r="K66" s="33"/>
      <c r="M66" s="64"/>
    </row>
    <row r="67" spans="1:21" ht="14.5" customHeight="1" x14ac:dyDescent="0.3">
      <c r="A67" s="78"/>
      <c r="B67" s="76"/>
      <c r="C67" s="76"/>
      <c r="J67" s="33"/>
      <c r="K67" s="63" t="s">
        <v>30</v>
      </c>
      <c r="L67" s="101">
        <f>L35</f>
        <v>0</v>
      </c>
    </row>
    <row r="68" spans="1:21" ht="14.5" customHeight="1" x14ac:dyDescent="0.3">
      <c r="A68" s="78"/>
      <c r="B68" s="76"/>
      <c r="C68" s="76"/>
      <c r="J68" s="33"/>
      <c r="K68" s="64" t="s">
        <v>31</v>
      </c>
      <c r="L68" s="221">
        <f>L36</f>
        <v>0</v>
      </c>
      <c r="N68" s="35" t="s">
        <v>120</v>
      </c>
    </row>
    <row r="69" spans="1:21" x14ac:dyDescent="0.3">
      <c r="A69" s="78"/>
      <c r="B69" s="76"/>
      <c r="C69" s="76"/>
      <c r="J69" s="33"/>
      <c r="K69" s="33"/>
      <c r="M69" s="64"/>
    </row>
    <row r="70" spans="1:21" x14ac:dyDescent="0.3">
      <c r="A70" s="78"/>
      <c r="B70" s="76"/>
      <c r="C70" s="76"/>
      <c r="J70" s="33"/>
      <c r="K70" s="33"/>
      <c r="M70" s="64"/>
    </row>
    <row r="71" spans="1:21" s="7" customFormat="1" ht="17.5" x14ac:dyDescent="0.25">
      <c r="A71" s="8" t="s">
        <v>78</v>
      </c>
      <c r="B71" s="9"/>
      <c r="C71" s="9"/>
      <c r="D71" s="9"/>
      <c r="E71" s="6"/>
      <c r="F71" s="6"/>
      <c r="G71" s="6"/>
      <c r="H71" s="6"/>
      <c r="I71" s="6"/>
      <c r="J71" s="6"/>
      <c r="K71" s="6"/>
      <c r="L71" s="6"/>
      <c r="M71" s="6"/>
    </row>
    <row r="72" spans="1:21" s="7" customFormat="1" ht="17.5" x14ac:dyDescent="0.25">
      <c r="A72" s="8"/>
      <c r="B72" s="9"/>
      <c r="C72" s="9"/>
      <c r="D72" s="9"/>
      <c r="E72" s="6"/>
      <c r="F72" s="6"/>
      <c r="G72" s="6"/>
      <c r="H72" s="6"/>
      <c r="I72" s="6"/>
      <c r="J72" s="6"/>
      <c r="K72" s="6"/>
      <c r="L72" s="6"/>
      <c r="M72" s="6"/>
    </row>
    <row r="73" spans="1:21" ht="17.5" x14ac:dyDescent="0.35">
      <c r="A73" s="36" t="s">
        <v>28</v>
      </c>
      <c r="B73" s="36"/>
      <c r="C73" s="16"/>
      <c r="D73" s="17"/>
      <c r="E73" s="17"/>
      <c r="L73" s="19"/>
      <c r="M73" s="19"/>
    </row>
    <row r="74" spans="1:21" ht="6.65" customHeight="1" x14ac:dyDescent="0.3">
      <c r="B74" s="103"/>
      <c r="C74" s="103"/>
      <c r="D74" s="104"/>
      <c r="E74" s="103"/>
      <c r="F74" s="103"/>
      <c r="G74" s="105"/>
      <c r="H74" s="37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</row>
    <row r="75" spans="1:21" ht="40.15" customHeight="1" x14ac:dyDescent="0.3">
      <c r="A75" s="80"/>
      <c r="B75" s="66" t="s">
        <v>52</v>
      </c>
      <c r="C75" s="66" t="s">
        <v>21</v>
      </c>
      <c r="D75" s="66" t="s">
        <v>51</v>
      </c>
      <c r="E75" s="66" t="s">
        <v>12</v>
      </c>
      <c r="F75" s="66" t="s">
        <v>13</v>
      </c>
      <c r="G75" s="282" t="s">
        <v>20</v>
      </c>
      <c r="H75" s="283"/>
      <c r="I75" s="284"/>
      <c r="J75" s="38"/>
      <c r="K75" s="118"/>
      <c r="L75" s="119"/>
      <c r="M75" s="120"/>
      <c r="N75" s="120"/>
      <c r="O75" s="120"/>
      <c r="P75" s="120"/>
      <c r="Q75" s="120"/>
      <c r="R75" s="120"/>
      <c r="S75" s="130"/>
      <c r="T75" s="130"/>
      <c r="U75" s="73"/>
    </row>
    <row r="76" spans="1:21" ht="14.5" customHeight="1" x14ac:dyDescent="0.3">
      <c r="A76" s="65" t="s">
        <v>10</v>
      </c>
      <c r="B76" s="67">
        <v>7</v>
      </c>
      <c r="C76" s="106" t="s">
        <v>17</v>
      </c>
      <c r="D76" s="169">
        <v>22032</v>
      </c>
      <c r="E76" s="205">
        <f>E43</f>
        <v>0</v>
      </c>
      <c r="F76" s="238">
        <f>B76*E76</f>
        <v>0</v>
      </c>
      <c r="G76" s="281">
        <f>D76*F76</f>
        <v>0</v>
      </c>
      <c r="H76" s="281"/>
      <c r="I76" s="281"/>
      <c r="J76" s="41"/>
      <c r="K76" s="121"/>
      <c r="L76" s="76"/>
      <c r="M76" s="77"/>
      <c r="N76" s="119"/>
      <c r="O76" s="119"/>
      <c r="P76" s="126"/>
      <c r="Q76" s="77"/>
      <c r="R76" s="125"/>
      <c r="S76" s="130"/>
      <c r="T76" s="130"/>
      <c r="U76" s="73"/>
    </row>
    <row r="77" spans="1:21" ht="6.65" customHeight="1" x14ac:dyDescent="0.3">
      <c r="A77" s="65"/>
      <c r="B77" s="67"/>
      <c r="C77" s="106"/>
      <c r="D77" s="225"/>
      <c r="E77" s="87"/>
      <c r="F77" s="102"/>
      <c r="G77" s="360"/>
      <c r="H77" s="361"/>
      <c r="I77" s="362"/>
      <c r="J77" s="41"/>
      <c r="K77" s="121"/>
      <c r="L77" s="76"/>
      <c r="M77" s="77"/>
      <c r="N77" s="119"/>
      <c r="O77" s="119"/>
      <c r="P77" s="126"/>
      <c r="Q77" s="77"/>
      <c r="R77" s="125"/>
      <c r="S77" s="130"/>
      <c r="T77" s="130"/>
      <c r="U77" s="73"/>
    </row>
    <row r="78" spans="1:21" ht="14.5" customHeight="1" x14ac:dyDescent="0.3">
      <c r="A78" s="107" t="s">
        <v>11</v>
      </c>
      <c r="B78" s="67">
        <v>5</v>
      </c>
      <c r="C78" s="67" t="s">
        <v>18</v>
      </c>
      <c r="D78" s="169">
        <v>33196</v>
      </c>
      <c r="E78" s="205">
        <f>E43</f>
        <v>0</v>
      </c>
      <c r="F78" s="238">
        <f>B78*E78</f>
        <v>0</v>
      </c>
      <c r="G78" s="281">
        <f>D78*F78</f>
        <v>0</v>
      </c>
      <c r="H78" s="281"/>
      <c r="I78" s="281"/>
      <c r="J78" s="41"/>
      <c r="K78" s="121"/>
      <c r="L78" s="76"/>
      <c r="M78" s="119"/>
      <c r="N78" s="119"/>
      <c r="O78" s="122"/>
      <c r="P78" s="123"/>
      <c r="Q78" s="124"/>
      <c r="R78" s="125"/>
      <c r="S78" s="130"/>
      <c r="T78" s="130"/>
      <c r="U78" s="73"/>
    </row>
    <row r="79" spans="1:21" ht="6.65" customHeight="1" x14ac:dyDescent="0.3">
      <c r="A79" s="107"/>
      <c r="B79" s="67"/>
      <c r="C79" s="67"/>
      <c r="D79" s="225"/>
      <c r="E79" s="87"/>
      <c r="F79" s="102"/>
      <c r="G79" s="360"/>
      <c r="H79" s="361"/>
      <c r="I79" s="362"/>
      <c r="J79" s="41"/>
      <c r="K79" s="121"/>
      <c r="L79" s="76"/>
      <c r="M79" s="119"/>
      <c r="N79" s="119"/>
      <c r="O79" s="122"/>
      <c r="P79" s="123"/>
      <c r="Q79" s="124"/>
      <c r="R79" s="125"/>
      <c r="S79" s="130"/>
      <c r="T79" s="130"/>
      <c r="U79" s="73"/>
    </row>
    <row r="80" spans="1:21" ht="14.5" customHeight="1" x14ac:dyDescent="0.3">
      <c r="A80" s="65" t="s">
        <v>53</v>
      </c>
      <c r="B80" s="67">
        <v>2</v>
      </c>
      <c r="C80" s="67" t="s">
        <v>19</v>
      </c>
      <c r="D80" s="169">
        <v>36002</v>
      </c>
      <c r="E80" s="205">
        <f>E43*0.54</f>
        <v>0</v>
      </c>
      <c r="F80" s="238">
        <f>B80*E80</f>
        <v>0</v>
      </c>
      <c r="G80" s="281">
        <f>D80*F80</f>
        <v>0</v>
      </c>
      <c r="H80" s="281"/>
      <c r="I80" s="281"/>
      <c r="J80" s="41"/>
      <c r="K80" s="121"/>
      <c r="L80" s="76"/>
      <c r="M80" s="77"/>
      <c r="N80" s="119"/>
      <c r="O80" s="119"/>
      <c r="P80" s="126"/>
      <c r="Q80" s="119"/>
      <c r="R80" s="125"/>
      <c r="S80" s="130"/>
      <c r="T80" s="130"/>
      <c r="U80" s="73"/>
    </row>
    <row r="81" spans="1:21" ht="15.75" customHeight="1" x14ac:dyDescent="0.35">
      <c r="D81" s="19"/>
      <c r="E81" s="19"/>
      <c r="F81" s="39"/>
      <c r="G81" s="42"/>
      <c r="H81" s="42"/>
      <c r="J81" s="79"/>
      <c r="K81" s="117"/>
      <c r="L81" s="76"/>
      <c r="M81" s="119"/>
      <c r="N81" s="119"/>
      <c r="O81" s="122"/>
      <c r="P81" s="123"/>
      <c r="Q81" s="124"/>
      <c r="R81" s="127"/>
      <c r="S81" s="130"/>
      <c r="T81" s="130"/>
      <c r="U81" s="73"/>
    </row>
    <row r="82" spans="1:21" ht="15.75" customHeight="1" x14ac:dyDescent="0.3">
      <c r="A82" s="37" t="s">
        <v>70</v>
      </c>
      <c r="F82" s="43"/>
      <c r="K82" s="73"/>
      <c r="L82" s="128"/>
      <c r="M82" s="128"/>
      <c r="N82" s="129"/>
      <c r="O82" s="73"/>
      <c r="P82" s="73"/>
      <c r="Q82" s="73"/>
      <c r="R82" s="73"/>
      <c r="S82" s="73"/>
      <c r="T82" s="73"/>
      <c r="U82" s="73"/>
    </row>
    <row r="83" spans="1:21" ht="15.75" customHeight="1" x14ac:dyDescent="0.3">
      <c r="A83" s="47" t="s">
        <v>148</v>
      </c>
      <c r="B83" s="45"/>
      <c r="C83" s="46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35"/>
    </row>
    <row r="84" spans="1:21" ht="15.75" customHeight="1" x14ac:dyDescent="0.3">
      <c r="A84" s="156" t="s">
        <v>71</v>
      </c>
      <c r="B84" s="156"/>
      <c r="C84" s="157"/>
      <c r="D84" s="158"/>
      <c r="E84" s="158"/>
      <c r="F84" s="158"/>
      <c r="G84" s="158"/>
      <c r="H84" s="44"/>
      <c r="I84" s="44"/>
      <c r="J84" s="44"/>
      <c r="K84" s="44"/>
      <c r="L84" s="44"/>
      <c r="M84" s="44"/>
      <c r="N84" s="35"/>
    </row>
    <row r="85" spans="1:21" x14ac:dyDescent="0.3">
      <c r="A85" s="48"/>
      <c r="B85" s="48"/>
      <c r="C85" s="46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21" ht="12.75" customHeight="1" x14ac:dyDescent="0.3">
      <c r="A86" s="48"/>
      <c r="B86" s="48"/>
      <c r="C86" s="46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35"/>
    </row>
    <row r="87" spans="1:21" ht="18" customHeight="1" x14ac:dyDescent="0.3">
      <c r="A87" s="8" t="s">
        <v>23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21" ht="14.25" customHeight="1" x14ac:dyDescent="0.3">
      <c r="A88" s="8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21" ht="14.5" customHeight="1" x14ac:dyDescent="0.3">
      <c r="A89" s="75" t="s">
        <v>123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21" ht="14.5" customHeight="1" x14ac:dyDescent="0.3">
      <c r="A90" s="7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21" ht="60.5" x14ac:dyDescent="0.3">
      <c r="A91" s="294"/>
      <c r="B91" s="295"/>
      <c r="C91" s="296" t="s">
        <v>124</v>
      </c>
      <c r="D91" s="297"/>
      <c r="E91" s="150" t="s">
        <v>125</v>
      </c>
      <c r="F91" s="150" t="s">
        <v>126</v>
      </c>
      <c r="G91" s="150" t="s">
        <v>127</v>
      </c>
      <c r="H91" s="65"/>
      <c r="I91" s="150" t="s">
        <v>128</v>
      </c>
      <c r="J91" s="298" t="s">
        <v>20</v>
      </c>
      <c r="K91" s="298"/>
      <c r="L91" s="298"/>
      <c r="M91" s="7"/>
    </row>
    <row r="92" spans="1:21" x14ac:dyDescent="0.3">
      <c r="A92" s="254" t="s">
        <v>143</v>
      </c>
      <c r="B92" s="255"/>
      <c r="C92" s="251" t="s">
        <v>129</v>
      </c>
      <c r="D92" s="252"/>
      <c r="E92" s="225">
        <v>35</v>
      </c>
      <c r="F92" s="227">
        <f>E48</f>
        <v>0</v>
      </c>
      <c r="G92" s="238">
        <f>F92/1000*E92</f>
        <v>0</v>
      </c>
      <c r="H92" s="234"/>
      <c r="I92" s="228">
        <v>6456</v>
      </c>
      <c r="J92" s="253">
        <f>G92*I92</f>
        <v>0</v>
      </c>
      <c r="K92" s="253"/>
      <c r="L92" s="253"/>
      <c r="M92" s="7"/>
    </row>
    <row r="93" spans="1:21" ht="26.5" customHeight="1" x14ac:dyDescent="0.3">
      <c r="A93" s="249" t="s">
        <v>130</v>
      </c>
      <c r="B93" s="250"/>
      <c r="C93" s="251" t="s">
        <v>131</v>
      </c>
      <c r="D93" s="252"/>
      <c r="E93" s="225">
        <v>35</v>
      </c>
      <c r="F93" s="227">
        <f>E48</f>
        <v>0</v>
      </c>
      <c r="G93" s="238">
        <f>F93/1000*E93</f>
        <v>0</v>
      </c>
      <c r="H93" s="234"/>
      <c r="I93" s="228">
        <v>6456</v>
      </c>
      <c r="J93" s="253">
        <f>G93*I93</f>
        <v>0</v>
      </c>
      <c r="K93" s="253"/>
      <c r="L93" s="253"/>
      <c r="M93" s="7"/>
    </row>
    <row r="94" spans="1:21" ht="15" customHeight="1" x14ac:dyDescent="0.3">
      <c r="A94" s="254" t="s">
        <v>132</v>
      </c>
      <c r="B94" s="255"/>
      <c r="C94" s="251" t="s">
        <v>133</v>
      </c>
      <c r="D94" s="256"/>
      <c r="E94" s="225">
        <v>30</v>
      </c>
      <c r="F94" s="227">
        <f>E48</f>
        <v>0</v>
      </c>
      <c r="G94" s="238">
        <f>F94/1000*E94</f>
        <v>0</v>
      </c>
      <c r="H94" s="234"/>
      <c r="I94" s="228">
        <v>6456</v>
      </c>
      <c r="J94" s="253">
        <f>G94*I94</f>
        <v>0</v>
      </c>
      <c r="K94" s="253"/>
      <c r="L94" s="253"/>
      <c r="M94" s="7"/>
    </row>
    <row r="95" spans="1:21" ht="14.5" customHeight="1" x14ac:dyDescent="0.3">
      <c r="A95" s="229"/>
      <c r="B95" s="226"/>
      <c r="C95" s="6"/>
      <c r="D95" s="6"/>
      <c r="E95" s="226"/>
      <c r="F95" s="226"/>
      <c r="G95" s="226"/>
      <c r="H95" s="230"/>
      <c r="I95" s="231"/>
      <c r="J95" s="232"/>
      <c r="K95" s="232"/>
      <c r="L95" s="6"/>
      <c r="M95" s="7"/>
    </row>
    <row r="96" spans="1:21" ht="14.5" customHeight="1" x14ac:dyDescent="0.3">
      <c r="A96" s="257" t="s">
        <v>70</v>
      </c>
      <c r="B96" s="257"/>
      <c r="C96" s="257"/>
      <c r="D96" s="257"/>
      <c r="E96" s="257"/>
      <c r="F96" s="257"/>
      <c r="G96" s="257"/>
      <c r="H96" s="257"/>
      <c r="I96" s="257"/>
      <c r="J96" s="257"/>
      <c r="K96" s="257"/>
      <c r="L96" s="257"/>
      <c r="M96" s="257"/>
    </row>
    <row r="97" spans="1:16" ht="14.5" customHeight="1" x14ac:dyDescent="0.3">
      <c r="A97" s="233" t="s">
        <v>151</v>
      </c>
      <c r="B97" s="233"/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95"/>
    </row>
    <row r="98" spans="1:16" ht="14.5" customHeight="1" x14ac:dyDescent="0.3">
      <c r="A98" s="233" t="s">
        <v>134</v>
      </c>
      <c r="B98" s="6"/>
      <c r="C98" s="6"/>
      <c r="D98" s="6"/>
      <c r="E98" s="6"/>
      <c r="F98" s="226"/>
      <c r="G98" s="226"/>
      <c r="H98" s="226"/>
      <c r="I98" s="231"/>
      <c r="J98" s="232"/>
      <c r="K98" s="232"/>
      <c r="L98" s="6"/>
      <c r="M98" s="6"/>
    </row>
    <row r="99" spans="1:16" ht="14.5" customHeight="1" x14ac:dyDescent="0.3">
      <c r="A99" s="233"/>
      <c r="B99" s="6"/>
      <c r="C99" s="6"/>
      <c r="D99" s="6"/>
      <c r="E99" s="6"/>
      <c r="F99" s="226"/>
      <c r="G99" s="226"/>
      <c r="H99" s="226"/>
      <c r="I99" s="231"/>
      <c r="J99" s="232"/>
      <c r="K99" s="232"/>
      <c r="L99" s="6"/>
      <c r="M99" s="6"/>
    </row>
    <row r="100" spans="1:16" ht="14.5" customHeight="1" x14ac:dyDescent="0.3">
      <c r="A100" s="233"/>
      <c r="B100" s="6"/>
      <c r="C100" s="6"/>
      <c r="D100" s="6"/>
      <c r="E100" s="6"/>
      <c r="F100" s="226"/>
      <c r="G100" s="226"/>
      <c r="H100" s="226"/>
      <c r="I100" s="231"/>
      <c r="J100" s="232"/>
      <c r="K100" s="63" t="s">
        <v>30</v>
      </c>
      <c r="L100" s="101">
        <f>L35</f>
        <v>0</v>
      </c>
    </row>
    <row r="101" spans="1:16" ht="14.5" customHeight="1" x14ac:dyDescent="0.35">
      <c r="A101" s="43"/>
      <c r="B101" s="43"/>
      <c r="E101" s="19"/>
      <c r="F101" s="52"/>
      <c r="G101" s="50"/>
      <c r="H101" s="50"/>
      <c r="J101" s="44"/>
      <c r="K101" s="64" t="s">
        <v>31</v>
      </c>
      <c r="L101" s="221">
        <f>L36</f>
        <v>0</v>
      </c>
      <c r="N101" s="35" t="s">
        <v>121</v>
      </c>
    </row>
    <row r="102" spans="1:16" ht="12.75" customHeight="1" x14ac:dyDescent="0.3">
      <c r="N102" s="20"/>
      <c r="O102" s="55"/>
    </row>
    <row r="103" spans="1:16" ht="18" customHeight="1" x14ac:dyDescent="0.35">
      <c r="A103" s="36" t="s">
        <v>25</v>
      </c>
      <c r="B103" s="36"/>
      <c r="N103" s="55"/>
      <c r="O103" s="55"/>
    </row>
    <row r="104" spans="1:16" x14ac:dyDescent="0.3">
      <c r="A104" s="13"/>
      <c r="B104" s="13"/>
      <c r="O104" s="55"/>
      <c r="P104" s="55"/>
    </row>
    <row r="105" spans="1:16" x14ac:dyDescent="0.3">
      <c r="A105" s="43" t="s">
        <v>24</v>
      </c>
      <c r="B105" s="43"/>
      <c r="O105" s="55"/>
    </row>
    <row r="106" spans="1:16" x14ac:dyDescent="0.3">
      <c r="A106" s="54"/>
      <c r="B106" s="54"/>
      <c r="C106" s="54"/>
      <c r="D106" s="54"/>
      <c r="E106" s="19"/>
    </row>
    <row r="107" spans="1:16" ht="14.5" customHeight="1" x14ac:dyDescent="0.3">
      <c r="A107" s="299" t="s">
        <v>76</v>
      </c>
      <c r="B107" s="299"/>
      <c r="C107" s="299"/>
      <c r="D107" s="299"/>
      <c r="E107" s="299"/>
      <c r="F107" s="168">
        <f>E48</f>
        <v>0</v>
      </c>
      <c r="G107" s="19"/>
      <c r="H107" s="19"/>
      <c r="J107" s="41"/>
    </row>
    <row r="108" spans="1:16" ht="14.5" customHeight="1" x14ac:dyDescent="0.3">
      <c r="A108" s="300" t="s">
        <v>75</v>
      </c>
      <c r="B108" s="299"/>
      <c r="C108" s="299"/>
      <c r="D108" s="299"/>
      <c r="E108" s="299"/>
      <c r="F108" s="169">
        <v>69</v>
      </c>
    </row>
    <row r="109" spans="1:16" ht="14.5" customHeight="1" x14ac:dyDescent="0.3">
      <c r="A109" s="299" t="s">
        <v>54</v>
      </c>
      <c r="B109" s="299"/>
      <c r="C109" s="299"/>
      <c r="D109" s="299"/>
      <c r="E109" s="299"/>
      <c r="F109" s="170">
        <f>+F108*F107</f>
        <v>0</v>
      </c>
      <c r="G109" s="57"/>
      <c r="H109" s="57"/>
      <c r="I109" s="56"/>
      <c r="J109" s="22"/>
      <c r="K109" s="22"/>
      <c r="L109" s="43"/>
      <c r="M109" s="55"/>
    </row>
    <row r="110" spans="1:16" x14ac:dyDescent="0.3">
      <c r="J110" s="55"/>
      <c r="K110" s="55"/>
      <c r="L110" s="43"/>
      <c r="M110" s="20"/>
    </row>
    <row r="111" spans="1:16" x14ac:dyDescent="0.3">
      <c r="A111" s="367" t="s">
        <v>72</v>
      </c>
      <c r="B111" s="368"/>
      <c r="C111" s="369"/>
      <c r="D111" s="369"/>
      <c r="E111" s="369"/>
      <c r="F111" s="369"/>
      <c r="G111" s="369"/>
      <c r="H111" s="369"/>
      <c r="I111" s="370"/>
      <c r="J111" s="370"/>
      <c r="K111" s="370"/>
      <c r="L111" s="370"/>
      <c r="M111" s="55"/>
    </row>
    <row r="112" spans="1:16" x14ac:dyDescent="0.3">
      <c r="A112" s="369"/>
      <c r="B112" s="369"/>
      <c r="C112" s="369"/>
      <c r="D112" s="369"/>
      <c r="E112" s="369"/>
      <c r="F112" s="369"/>
      <c r="G112" s="369"/>
      <c r="H112" s="369"/>
      <c r="I112" s="370"/>
      <c r="J112" s="370"/>
      <c r="K112" s="370"/>
      <c r="L112" s="370"/>
      <c r="M112" s="31"/>
    </row>
    <row r="113" spans="1:16" x14ac:dyDescent="0.3">
      <c r="I113" s="43"/>
      <c r="J113" s="43"/>
      <c r="K113" s="43"/>
      <c r="L113" s="43"/>
      <c r="M113" s="31"/>
    </row>
    <row r="114" spans="1:16" ht="12.65" customHeight="1" x14ac:dyDescent="0.3">
      <c r="A114" s="274" t="s">
        <v>26</v>
      </c>
      <c r="B114" s="274"/>
      <c r="C114" s="274"/>
      <c r="D114" s="274"/>
      <c r="E114" s="274"/>
      <c r="F114" s="274"/>
      <c r="G114" s="274"/>
      <c r="H114" s="274"/>
      <c r="I114" s="274"/>
      <c r="J114" s="274"/>
      <c r="K114" s="274"/>
      <c r="O114" s="55"/>
      <c r="P114" s="55"/>
    </row>
    <row r="115" spans="1:16" ht="13.15" customHeight="1" x14ac:dyDescent="0.3">
      <c r="A115" s="274"/>
      <c r="B115" s="274"/>
      <c r="C115" s="274"/>
      <c r="D115" s="274"/>
      <c r="E115" s="274"/>
      <c r="F115" s="274"/>
      <c r="G115" s="274"/>
      <c r="H115" s="274"/>
      <c r="I115" s="274"/>
      <c r="J115" s="274"/>
      <c r="K115" s="274"/>
      <c r="O115" s="55"/>
      <c r="P115" s="55"/>
    </row>
    <row r="116" spans="1:16" x14ac:dyDescent="0.3">
      <c r="A116" s="58"/>
      <c r="B116" s="58"/>
      <c r="D116" s="59"/>
      <c r="E116" s="19"/>
      <c r="F116" s="19"/>
      <c r="G116" s="40"/>
      <c r="H116" s="40"/>
      <c r="I116" s="60"/>
      <c r="J116" s="41"/>
      <c r="K116" s="41"/>
      <c r="M116" s="61"/>
    </row>
    <row r="117" spans="1:16" x14ac:dyDescent="0.3">
      <c r="A117" s="58"/>
      <c r="B117" s="58"/>
      <c r="D117" s="59"/>
      <c r="E117" s="19"/>
      <c r="F117" s="19"/>
      <c r="G117" s="40"/>
      <c r="H117" s="40"/>
      <c r="I117" s="60"/>
      <c r="J117" s="41"/>
      <c r="K117" s="41"/>
      <c r="M117" s="61"/>
    </row>
    <row r="118" spans="1:16" x14ac:dyDescent="0.3">
      <c r="A118" s="58"/>
      <c r="B118" s="58"/>
      <c r="D118" s="59"/>
      <c r="E118" s="19"/>
      <c r="F118" s="19"/>
      <c r="G118" s="40"/>
      <c r="H118" s="40"/>
      <c r="I118" s="60"/>
      <c r="J118" s="41"/>
      <c r="K118" s="41"/>
      <c r="M118" s="61"/>
    </row>
    <row r="119" spans="1:16" x14ac:dyDescent="0.3">
      <c r="A119" s="49"/>
      <c r="B119" s="49"/>
      <c r="D119" s="59"/>
      <c r="E119" s="19"/>
      <c r="F119" s="19"/>
      <c r="G119" s="40"/>
      <c r="H119" s="40"/>
      <c r="I119" s="60"/>
      <c r="J119" s="41"/>
      <c r="K119" s="41"/>
      <c r="M119" s="34"/>
    </row>
    <row r="120" spans="1:16" ht="18" customHeight="1" x14ac:dyDescent="0.35">
      <c r="A120" s="36" t="s">
        <v>77</v>
      </c>
      <c r="B120" s="36"/>
      <c r="L120" s="30"/>
      <c r="M120" s="31"/>
    </row>
    <row r="121" spans="1:16" ht="17.5" x14ac:dyDescent="0.35">
      <c r="A121" s="36"/>
      <c r="B121" s="36"/>
      <c r="L121" s="30"/>
      <c r="M121" s="31"/>
    </row>
    <row r="122" spans="1:16" ht="14.5" customHeight="1" x14ac:dyDescent="0.3">
      <c r="A122" s="273" t="s">
        <v>107</v>
      </c>
      <c r="B122" s="273"/>
      <c r="C122" s="273"/>
      <c r="D122" s="273"/>
      <c r="E122" s="273"/>
      <c r="F122" s="206">
        <f>E31</f>
        <v>0</v>
      </c>
      <c r="G122" s="50"/>
      <c r="H122" s="50"/>
      <c r="J122" s="44"/>
      <c r="K122" s="63"/>
      <c r="L122" s="101"/>
    </row>
    <row r="123" spans="1:16" ht="14.5" customHeight="1" x14ac:dyDescent="0.3">
      <c r="A123" s="273" t="s">
        <v>22</v>
      </c>
      <c r="B123" s="273"/>
      <c r="C123" s="273"/>
      <c r="D123" s="273"/>
      <c r="E123" s="273"/>
      <c r="F123" s="207">
        <v>100</v>
      </c>
      <c r="G123" s="50"/>
      <c r="H123" s="50"/>
      <c r="J123" s="44"/>
      <c r="K123" s="64"/>
      <c r="L123" s="221"/>
      <c r="N123" s="35"/>
    </row>
    <row r="124" spans="1:16" s="53" customFormat="1" ht="14.5" customHeight="1" x14ac:dyDescent="0.3">
      <c r="A124" s="273" t="s">
        <v>54</v>
      </c>
      <c r="B124" s="273"/>
      <c r="C124" s="273"/>
      <c r="D124" s="273"/>
      <c r="E124" s="273"/>
      <c r="F124" s="208">
        <f>F122*F123</f>
        <v>0</v>
      </c>
      <c r="G124" s="50"/>
      <c r="H124" s="50"/>
      <c r="I124" s="14"/>
      <c r="J124" s="44"/>
      <c r="K124" s="44"/>
      <c r="L124" s="34"/>
      <c r="M124" s="51"/>
      <c r="N124" s="14"/>
    </row>
    <row r="125" spans="1:16" x14ac:dyDescent="0.3">
      <c r="A125" s="49"/>
      <c r="B125" s="49"/>
      <c r="D125" s="59"/>
      <c r="E125" s="19"/>
      <c r="F125" s="19"/>
      <c r="G125" s="40"/>
      <c r="H125" s="40"/>
      <c r="I125" s="60"/>
      <c r="J125" s="41"/>
      <c r="K125" s="41"/>
      <c r="N125" s="43"/>
    </row>
    <row r="126" spans="1:16" s="43" customFormat="1" x14ac:dyDescent="0.3">
      <c r="A126" s="75"/>
      <c r="B126" s="6"/>
      <c r="C126" s="6"/>
      <c r="D126" s="6"/>
      <c r="E126" s="6"/>
      <c r="F126" s="6"/>
      <c r="G126" s="6"/>
      <c r="H126" s="131"/>
      <c r="I126" s="131"/>
      <c r="J126" s="131"/>
      <c r="K126" s="131"/>
      <c r="L126" s="131"/>
      <c r="M126" s="7"/>
      <c r="N126" s="7"/>
    </row>
    <row r="127" spans="1:16" ht="17.5" x14ac:dyDescent="0.3">
      <c r="A127" s="8" t="s">
        <v>74</v>
      </c>
      <c r="B127" s="8"/>
      <c r="C127" s="8"/>
      <c r="D127" s="8"/>
      <c r="E127" s="8"/>
      <c r="F127" s="6"/>
      <c r="G127" s="6"/>
      <c r="H127" s="131"/>
      <c r="I127" s="131"/>
      <c r="J127" s="131"/>
      <c r="K127" s="131"/>
      <c r="L127" s="131"/>
      <c r="M127" s="7"/>
      <c r="N127" s="7"/>
    </row>
    <row r="128" spans="1:16" x14ac:dyDescent="0.3">
      <c r="A128" s="132"/>
      <c r="B128" s="132"/>
      <c r="C128" s="132"/>
      <c r="D128" s="132"/>
      <c r="E128" s="132"/>
      <c r="F128" s="6"/>
      <c r="G128" s="6"/>
      <c r="H128" s="131"/>
      <c r="I128" s="131"/>
      <c r="J128" s="131"/>
      <c r="K128" s="131"/>
      <c r="L128" s="131"/>
      <c r="M128" s="7"/>
      <c r="N128" s="7"/>
    </row>
    <row r="129" spans="1:14" ht="14.5" customHeight="1" x14ac:dyDescent="0.3">
      <c r="A129" s="75" t="s">
        <v>55</v>
      </c>
      <c r="B129" s="75"/>
      <c r="C129" s="6"/>
      <c r="D129" s="6"/>
      <c r="E129" s="6"/>
      <c r="F129" s="6"/>
      <c r="G129" s="6"/>
      <c r="H129" s="131"/>
      <c r="I129" s="131"/>
      <c r="J129" s="131"/>
      <c r="K129" s="131"/>
      <c r="L129" s="131"/>
      <c r="M129" s="7"/>
      <c r="N129" s="7"/>
    </row>
    <row r="130" spans="1:14" s="62" customFormat="1" x14ac:dyDescent="0.3">
      <c r="A130" s="75"/>
      <c r="B130" s="6"/>
      <c r="C130" s="6"/>
      <c r="D130" s="6"/>
      <c r="E130" s="6"/>
      <c r="F130" s="6"/>
      <c r="G130" s="6"/>
      <c r="H130" s="131"/>
      <c r="I130" s="131"/>
      <c r="J130" s="131"/>
      <c r="K130" s="131"/>
      <c r="L130" s="131"/>
      <c r="M130" s="7"/>
      <c r="N130" s="7"/>
    </row>
    <row r="131" spans="1:14" ht="14.5" customHeight="1" x14ac:dyDescent="0.3">
      <c r="A131" s="339" t="s">
        <v>58</v>
      </c>
      <c r="B131" s="340"/>
      <c r="C131" s="340"/>
      <c r="D131" s="341"/>
      <c r="E131" s="336">
        <f>K31*1687</f>
        <v>0</v>
      </c>
      <c r="F131" s="336"/>
      <c r="G131" s="133" t="s">
        <v>149</v>
      </c>
      <c r="I131" s="7"/>
      <c r="J131" s="7"/>
      <c r="K131" s="131"/>
      <c r="L131" s="131"/>
      <c r="M131" s="7"/>
      <c r="N131" s="7"/>
    </row>
    <row r="132" spans="1:14" ht="14.5" customHeight="1" x14ac:dyDescent="0.3">
      <c r="A132" s="300" t="s">
        <v>59</v>
      </c>
      <c r="B132" s="300"/>
      <c r="C132" s="300"/>
      <c r="D132" s="300"/>
      <c r="E132" s="336">
        <f>(E48-K31)*842</f>
        <v>0</v>
      </c>
      <c r="F132" s="336"/>
      <c r="G132" s="133" t="s">
        <v>150</v>
      </c>
      <c r="I132" s="134"/>
      <c r="J132" s="135"/>
      <c r="K132" s="131"/>
      <c r="L132" s="131"/>
      <c r="M132" s="7"/>
      <c r="N132" s="7"/>
    </row>
    <row r="133" spans="1:14" ht="14.5" x14ac:dyDescent="0.3">
      <c r="A133" s="7"/>
      <c r="B133" s="7"/>
      <c r="C133" s="7"/>
      <c r="D133" s="7"/>
      <c r="E133" s="7"/>
      <c r="F133" s="7"/>
      <c r="G133" s="133" t="s">
        <v>103</v>
      </c>
      <c r="H133" s="133"/>
      <c r="I133" s="134"/>
      <c r="J133" s="135"/>
      <c r="K133" s="131"/>
      <c r="L133" s="131"/>
      <c r="M133" s="7"/>
      <c r="N133" s="7"/>
    </row>
    <row r="134" spans="1:14" ht="14.5" customHeight="1" x14ac:dyDescent="0.3">
      <c r="A134" s="7"/>
      <c r="B134" s="316" t="s">
        <v>60</v>
      </c>
      <c r="C134" s="317"/>
      <c r="D134" s="318"/>
      <c r="E134" s="337">
        <f>E131+E132</f>
        <v>0</v>
      </c>
      <c r="F134" s="338"/>
      <c r="H134" s="7"/>
      <c r="I134" s="7"/>
      <c r="J134" s="7"/>
      <c r="K134" s="7"/>
      <c r="L134" s="6"/>
      <c r="M134" s="7"/>
      <c r="N134" s="7"/>
    </row>
    <row r="135" spans="1:14" x14ac:dyDescent="0.3">
      <c r="A135" s="7"/>
      <c r="G135" s="7"/>
      <c r="H135" s="7"/>
      <c r="I135" s="7"/>
      <c r="J135" s="7"/>
      <c r="K135" s="7"/>
      <c r="L135" s="7"/>
      <c r="M135" s="7"/>
      <c r="N135" s="7"/>
    </row>
    <row r="136" spans="1:14" x14ac:dyDescent="0.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4.5" customHeight="1" x14ac:dyDescent="0.3">
      <c r="A137" s="75" t="s">
        <v>61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x14ac:dyDescent="0.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42.65" customHeight="1" x14ac:dyDescent="0.3">
      <c r="A139" s="294"/>
      <c r="B139" s="295"/>
      <c r="C139" s="150" t="s">
        <v>110</v>
      </c>
      <c r="D139" s="136" t="s">
        <v>6</v>
      </c>
      <c r="E139" s="137" t="s">
        <v>62</v>
      </c>
      <c r="F139" s="66" t="s">
        <v>73</v>
      </c>
      <c r="G139" s="366" t="s">
        <v>63</v>
      </c>
      <c r="H139" s="366"/>
      <c r="I139" s="366"/>
      <c r="J139" s="371" t="s">
        <v>64</v>
      </c>
      <c r="K139" s="372"/>
      <c r="L139" s="294" t="s">
        <v>20</v>
      </c>
      <c r="M139" s="295"/>
      <c r="N139" s="7"/>
    </row>
    <row r="140" spans="1:14" ht="14.5" customHeight="1" x14ac:dyDescent="0.3">
      <c r="A140" s="254" t="s">
        <v>65</v>
      </c>
      <c r="B140" s="255"/>
      <c r="C140" s="220"/>
      <c r="D140" s="138">
        <v>21</v>
      </c>
      <c r="E140" s="139">
        <f>(C140/D140)</f>
        <v>0</v>
      </c>
      <c r="F140" s="220"/>
      <c r="G140" s="363">
        <f>(E140-F140)*842</f>
        <v>0</v>
      </c>
      <c r="H140" s="363"/>
      <c r="I140" s="363"/>
      <c r="J140" s="364">
        <f>F140*1687</f>
        <v>0</v>
      </c>
      <c r="K140" s="365"/>
      <c r="L140" s="337">
        <f>(G140+J140)</f>
        <v>0</v>
      </c>
      <c r="M140" s="338"/>
      <c r="N140" s="7"/>
    </row>
    <row r="141" spans="1:14" ht="14.5" customHeight="1" x14ac:dyDescent="0.3">
      <c r="A141" s="254" t="s">
        <v>66</v>
      </c>
      <c r="B141" s="255"/>
      <c r="C141" s="220"/>
      <c r="D141" s="138">
        <v>37</v>
      </c>
      <c r="E141" s="139">
        <f>(C141/D141)</f>
        <v>0</v>
      </c>
      <c r="F141" s="220"/>
      <c r="G141" s="363">
        <f>(E141-F141)*842</f>
        <v>0</v>
      </c>
      <c r="H141" s="363"/>
      <c r="I141" s="363"/>
      <c r="J141" s="364">
        <f>F141*1687</f>
        <v>0</v>
      </c>
      <c r="K141" s="365"/>
      <c r="L141" s="337">
        <f>(G141+J141)</f>
        <v>0</v>
      </c>
      <c r="M141" s="338"/>
      <c r="N141" s="7"/>
    </row>
    <row r="142" spans="1:14" ht="14.5" customHeight="1" x14ac:dyDescent="0.3">
      <c r="A142" s="299" t="s">
        <v>67</v>
      </c>
      <c r="B142" s="299"/>
      <c r="C142" s="220"/>
      <c r="D142" s="138">
        <v>35</v>
      </c>
      <c r="E142" s="139">
        <f>(C142/D142)</f>
        <v>0</v>
      </c>
      <c r="F142" s="220"/>
      <c r="G142" s="363">
        <f>(E142-F142)*842</f>
        <v>0</v>
      </c>
      <c r="H142" s="363"/>
      <c r="I142" s="363"/>
      <c r="J142" s="364">
        <f>F142*1687</f>
        <v>0</v>
      </c>
      <c r="K142" s="365"/>
      <c r="L142" s="337">
        <f>(G142+J142)</f>
        <v>0</v>
      </c>
      <c r="M142" s="338"/>
      <c r="N142" s="7"/>
    </row>
    <row r="143" spans="1:14" ht="14.5" customHeight="1" x14ac:dyDescent="0.3">
      <c r="A143" s="299" t="s">
        <v>68</v>
      </c>
      <c r="B143" s="299"/>
      <c r="C143" s="220"/>
      <c r="D143" s="138">
        <v>47</v>
      </c>
      <c r="E143" s="139">
        <f>(C143/D143)</f>
        <v>0</v>
      </c>
      <c r="F143" s="220"/>
      <c r="G143" s="363">
        <f>(E143-F143)*842</f>
        <v>0</v>
      </c>
      <c r="H143" s="363"/>
      <c r="I143" s="363"/>
      <c r="J143" s="364">
        <f>F143*1687</f>
        <v>0</v>
      </c>
      <c r="K143" s="365"/>
      <c r="L143" s="337">
        <f>(G143+J143)</f>
        <v>0</v>
      </c>
      <c r="M143" s="338"/>
      <c r="N143" s="7"/>
    </row>
    <row r="144" spans="1:14" ht="6" customHeight="1" x14ac:dyDescent="0.3">
      <c r="A144" s="7"/>
      <c r="B144" s="7"/>
      <c r="C144" s="98"/>
      <c r="D144" s="98"/>
      <c r="E144" s="98"/>
      <c r="F144" s="7"/>
      <c r="G144" s="140"/>
      <c r="H144" s="140"/>
      <c r="I144" s="141"/>
      <c r="J144" s="7"/>
      <c r="K144" s="7"/>
      <c r="L144" s="7"/>
      <c r="M144" s="7"/>
      <c r="N144" s="7"/>
    </row>
    <row r="145" spans="1:14" ht="14.5" customHeight="1" x14ac:dyDescent="0.3">
      <c r="A145" s="7"/>
      <c r="B145" s="155" t="s">
        <v>8</v>
      </c>
      <c r="C145" s="217">
        <f>SUM(C140:C143)</f>
        <v>0</v>
      </c>
      <c r="D145" s="218"/>
      <c r="E145" s="219">
        <f>SUM(E140:E143)</f>
        <v>0</v>
      </c>
      <c r="F145" s="217">
        <f>SUM(F140:F143)</f>
        <v>0</v>
      </c>
      <c r="G145" s="154"/>
      <c r="H145" s="154"/>
      <c r="I145" s="321" t="s">
        <v>69</v>
      </c>
      <c r="J145" s="322"/>
      <c r="K145" s="323"/>
      <c r="L145" s="337">
        <f>SUM(L140:M143)</f>
        <v>0</v>
      </c>
      <c r="M145" s="338"/>
    </row>
    <row r="146" spans="1:14" ht="14.5" customHeight="1" x14ac:dyDescent="0.3">
      <c r="A146" s="7"/>
      <c r="B146" s="7"/>
      <c r="C146" s="142"/>
      <c r="D146" s="142"/>
      <c r="E146" s="142"/>
      <c r="F146" s="143"/>
      <c r="G146" s="143"/>
      <c r="H146" s="143"/>
      <c r="I146" s="144"/>
      <c r="J146" s="7"/>
      <c r="K146" s="7"/>
      <c r="L146" s="7"/>
      <c r="M146" s="7"/>
      <c r="N146" s="7"/>
    </row>
    <row r="147" spans="1:14" x14ac:dyDescent="0.3">
      <c r="A147" s="7"/>
      <c r="B147" s="7"/>
      <c r="C147" s="142"/>
      <c r="D147" s="142"/>
      <c r="E147" s="142"/>
      <c r="F147" s="142"/>
      <c r="G147" s="142"/>
      <c r="H147" s="145"/>
      <c r="I147" s="145"/>
      <c r="J147" s="144"/>
      <c r="K147" s="144"/>
      <c r="L147" s="7"/>
      <c r="M147" s="7"/>
      <c r="N147" s="7"/>
    </row>
    <row r="148" spans="1:14" x14ac:dyDescent="0.3">
      <c r="A148" s="7"/>
      <c r="B148" s="7"/>
      <c r="C148" s="142"/>
      <c r="D148" s="142"/>
      <c r="E148" s="142"/>
      <c r="F148" s="142"/>
      <c r="G148" s="142"/>
      <c r="H148" s="145"/>
      <c r="I148" s="145"/>
      <c r="J148" s="144"/>
      <c r="K148" s="146" t="s">
        <v>30</v>
      </c>
      <c r="L148" s="147">
        <f>L35</f>
        <v>0</v>
      </c>
      <c r="M148" s="7"/>
      <c r="N148" s="7"/>
    </row>
    <row r="149" spans="1:14" x14ac:dyDescent="0.3">
      <c r="A149" s="7"/>
      <c r="B149" s="7"/>
      <c r="C149" s="142"/>
      <c r="D149" s="142"/>
      <c r="E149" s="142"/>
      <c r="F149" s="142"/>
      <c r="G149" s="142"/>
      <c r="H149" s="145"/>
      <c r="I149" s="145"/>
      <c r="J149" s="144"/>
      <c r="K149" s="148" t="s">
        <v>31</v>
      </c>
      <c r="L149" s="222">
        <f>L36</f>
        <v>0</v>
      </c>
      <c r="M149" s="7"/>
      <c r="N149" s="149" t="s">
        <v>122</v>
      </c>
    </row>
    <row r="150" spans="1:14" ht="14.5" customHeight="1" x14ac:dyDescent="0.3">
      <c r="A150" s="7"/>
      <c r="B150" s="7"/>
      <c r="H150" s="7"/>
      <c r="I150" s="7"/>
      <c r="J150" s="7"/>
      <c r="K150" s="7"/>
      <c r="L150" s="7"/>
      <c r="M150" s="7"/>
      <c r="N150" s="7"/>
    </row>
    <row r="151" spans="1:14" x14ac:dyDescent="0.3">
      <c r="A151" s="134"/>
      <c r="B151" s="171"/>
      <c r="C151" s="171"/>
      <c r="D151" s="172"/>
      <c r="E151" s="173"/>
      <c r="F151" s="171"/>
      <c r="G151" s="174"/>
      <c r="H151" s="174"/>
    </row>
    <row r="152" spans="1:14" x14ac:dyDescent="0.3">
      <c r="A152" s="134"/>
      <c r="B152" s="243" t="s">
        <v>80</v>
      </c>
      <c r="C152" s="244"/>
      <c r="D152" s="245"/>
      <c r="E152" s="175"/>
      <c r="F152" s="176"/>
      <c r="G152" s="176"/>
      <c r="H152" s="174"/>
    </row>
    <row r="153" spans="1:14" x14ac:dyDescent="0.3">
      <c r="A153" s="134"/>
      <c r="B153" s="246" t="s">
        <v>146</v>
      </c>
      <c r="C153" s="247"/>
      <c r="D153" s="248"/>
      <c r="E153" s="333">
        <f>D45</f>
        <v>0</v>
      </c>
      <c r="F153" s="376"/>
      <c r="G153" s="376"/>
      <c r="H153" s="134"/>
    </row>
    <row r="154" spans="1:14" x14ac:dyDescent="0.3">
      <c r="A154" s="134"/>
      <c r="B154" s="246" t="s">
        <v>82</v>
      </c>
      <c r="C154" s="247"/>
      <c r="D154" s="248"/>
      <c r="E154" s="177">
        <f>E39</f>
        <v>0</v>
      </c>
      <c r="F154" s="178"/>
      <c r="G154" s="178"/>
      <c r="H154" s="174"/>
    </row>
    <row r="155" spans="1:14" x14ac:dyDescent="0.3">
      <c r="A155" s="134"/>
      <c r="B155" s="373"/>
      <c r="C155" s="374"/>
      <c r="D155" s="375"/>
      <c r="E155" s="179" t="s">
        <v>10</v>
      </c>
      <c r="F155" s="180" t="s">
        <v>11</v>
      </c>
      <c r="G155" s="180" t="s">
        <v>89</v>
      </c>
      <c r="H155" s="134"/>
    </row>
    <row r="156" spans="1:14" x14ac:dyDescent="0.3">
      <c r="A156" s="134"/>
      <c r="B156" s="246" t="s">
        <v>12</v>
      </c>
      <c r="C156" s="247"/>
      <c r="D156" s="248"/>
      <c r="E156" s="181">
        <f>E76</f>
        <v>0</v>
      </c>
      <c r="F156" s="182">
        <f>E78</f>
        <v>0</v>
      </c>
      <c r="G156" s="182">
        <f>E80</f>
        <v>0</v>
      </c>
      <c r="H156" s="134"/>
    </row>
    <row r="157" spans="1:14" x14ac:dyDescent="0.3">
      <c r="A157" s="135"/>
      <c r="B157" s="246" t="s">
        <v>83</v>
      </c>
      <c r="C157" s="247"/>
      <c r="D157" s="248"/>
      <c r="E157" s="181">
        <f>F76</f>
        <v>0</v>
      </c>
      <c r="F157" s="182">
        <f>F78</f>
        <v>0</v>
      </c>
      <c r="G157" s="182">
        <f>F80</f>
        <v>0</v>
      </c>
      <c r="H157" s="135"/>
    </row>
    <row r="158" spans="1:14" x14ac:dyDescent="0.3">
      <c r="A158" s="135"/>
      <c r="B158" s="243" t="s">
        <v>84</v>
      </c>
      <c r="C158" s="244"/>
      <c r="D158" s="245"/>
      <c r="E158" s="183"/>
      <c r="F158" s="53"/>
      <c r="G158" s="53"/>
      <c r="H158" s="135"/>
    </row>
    <row r="159" spans="1:14" s="7" customFormat="1" x14ac:dyDescent="0.3">
      <c r="B159" s="246" t="s">
        <v>81</v>
      </c>
      <c r="C159" s="247"/>
      <c r="D159" s="248"/>
      <c r="E159" s="333">
        <f>D51</f>
        <v>0</v>
      </c>
      <c r="F159" s="333"/>
      <c r="G159" s="333"/>
    </row>
    <row r="160" spans="1:14" s="7" customFormat="1" x14ac:dyDescent="0.3">
      <c r="B160" s="258" t="s">
        <v>144</v>
      </c>
      <c r="C160" s="259"/>
      <c r="D160" s="260"/>
      <c r="E160" s="235">
        <f>J92</f>
        <v>0</v>
      </c>
      <c r="F160" s="277" t="s">
        <v>141</v>
      </c>
      <c r="G160" s="278"/>
    </row>
    <row r="161" spans="1:8" s="7" customFormat="1" x14ac:dyDescent="0.25">
      <c r="B161" s="261" t="s">
        <v>135</v>
      </c>
      <c r="C161" s="262"/>
      <c r="D161" s="263"/>
      <c r="E161" s="270">
        <f>J93</f>
        <v>0</v>
      </c>
      <c r="F161" s="279"/>
      <c r="G161" s="280"/>
    </row>
    <row r="162" spans="1:8" s="7" customFormat="1" x14ac:dyDescent="0.25">
      <c r="B162" s="264"/>
      <c r="C162" s="265"/>
      <c r="D162" s="266"/>
      <c r="E162" s="271"/>
      <c r="F162" s="279"/>
      <c r="G162" s="280"/>
    </row>
    <row r="163" spans="1:8" s="7" customFormat="1" x14ac:dyDescent="0.25">
      <c r="B163" s="267"/>
      <c r="C163" s="268"/>
      <c r="D163" s="269"/>
      <c r="E163" s="272"/>
      <c r="F163" s="279"/>
      <c r="G163" s="280"/>
    </row>
    <row r="164" spans="1:8" s="7" customFormat="1" x14ac:dyDescent="0.3">
      <c r="B164" s="246" t="s">
        <v>136</v>
      </c>
      <c r="C164" s="334"/>
      <c r="D164" s="335"/>
      <c r="E164" s="235">
        <f>J94</f>
        <v>0</v>
      </c>
      <c r="F164" s="279"/>
      <c r="G164" s="280"/>
    </row>
    <row r="165" spans="1:8" x14ac:dyDescent="0.3">
      <c r="A165" s="135"/>
      <c r="B165" s="246" t="s">
        <v>82</v>
      </c>
      <c r="C165" s="247"/>
      <c r="D165" s="248"/>
      <c r="E165" s="177">
        <f>E48</f>
        <v>0</v>
      </c>
      <c r="F165" s="53"/>
      <c r="G165" s="53"/>
      <c r="H165" s="135"/>
    </row>
    <row r="166" spans="1:8" x14ac:dyDescent="0.3">
      <c r="A166" s="135"/>
      <c r="B166" s="243" t="s">
        <v>85</v>
      </c>
      <c r="C166" s="244"/>
      <c r="D166" s="245"/>
      <c r="E166" s="186"/>
      <c r="F166" s="53"/>
      <c r="G166" s="53"/>
      <c r="H166" s="135"/>
    </row>
    <row r="167" spans="1:8" x14ac:dyDescent="0.3">
      <c r="A167" s="135"/>
      <c r="B167" s="246" t="s">
        <v>108</v>
      </c>
      <c r="C167" s="247"/>
      <c r="D167" s="248"/>
      <c r="E167" s="187">
        <f>E31</f>
        <v>0</v>
      </c>
      <c r="F167" s="53"/>
      <c r="G167" s="53"/>
      <c r="H167" s="135"/>
    </row>
    <row r="168" spans="1:8" x14ac:dyDescent="0.3">
      <c r="A168" s="135"/>
      <c r="B168" s="243" t="s">
        <v>86</v>
      </c>
      <c r="C168" s="244"/>
      <c r="D168" s="245"/>
      <c r="E168" s="186"/>
      <c r="F168" s="53"/>
      <c r="G168" s="53"/>
      <c r="H168" s="135"/>
    </row>
    <row r="169" spans="1:8" x14ac:dyDescent="0.3">
      <c r="A169" s="135"/>
      <c r="B169" s="246" t="s">
        <v>87</v>
      </c>
      <c r="C169" s="247"/>
      <c r="D169" s="248"/>
      <c r="E169" s="236" t="s">
        <v>140</v>
      </c>
      <c r="F169" s="53"/>
      <c r="G169" s="53"/>
      <c r="H169" s="135"/>
    </row>
    <row r="170" spans="1:8" x14ac:dyDescent="0.3">
      <c r="A170" s="135"/>
      <c r="B170" s="307" t="s">
        <v>82</v>
      </c>
      <c r="C170" s="308"/>
      <c r="D170" s="309"/>
      <c r="E170" s="184">
        <f>E48</f>
        <v>0</v>
      </c>
      <c r="F170" s="53"/>
      <c r="G170" s="53"/>
      <c r="H170" s="135"/>
    </row>
    <row r="171" spans="1:8" x14ac:dyDescent="0.3">
      <c r="A171" s="135"/>
      <c r="B171" s="304" t="s">
        <v>88</v>
      </c>
      <c r="C171" s="305"/>
      <c r="D171" s="306"/>
      <c r="E171" s="203">
        <v>50</v>
      </c>
      <c r="F171" s="53"/>
      <c r="G171" s="53"/>
      <c r="H171" s="135"/>
    </row>
    <row r="172" spans="1:8" x14ac:dyDescent="0.3">
      <c r="A172" s="135"/>
      <c r="B172" s="301" t="s">
        <v>97</v>
      </c>
      <c r="C172" s="302"/>
      <c r="D172" s="303"/>
      <c r="E172" s="185"/>
      <c r="F172" s="53"/>
      <c r="G172" s="53"/>
      <c r="H172" s="135"/>
    </row>
    <row r="173" spans="1:8" s="7" customFormat="1" x14ac:dyDescent="0.3">
      <c r="B173" s="307" t="s">
        <v>39</v>
      </c>
      <c r="C173" s="308"/>
      <c r="D173" s="309"/>
      <c r="E173" s="189">
        <f>E39</f>
        <v>0</v>
      </c>
      <c r="F173" s="190"/>
      <c r="G173" s="176"/>
    </row>
    <row r="174" spans="1:8" s="7" customFormat="1" x14ac:dyDescent="0.3">
      <c r="B174" s="307" t="s">
        <v>73</v>
      </c>
      <c r="C174" s="308"/>
      <c r="D174" s="309"/>
      <c r="E174" s="188">
        <f>K31+F145</f>
        <v>0</v>
      </c>
      <c r="F174" s="176"/>
      <c r="G174" s="176"/>
    </row>
    <row r="175" spans="1:8" s="7" customFormat="1" x14ac:dyDescent="0.3">
      <c r="B175" s="307" t="s">
        <v>113</v>
      </c>
      <c r="C175" s="308"/>
      <c r="D175" s="309"/>
      <c r="E175" s="188">
        <f>C145</f>
        <v>0</v>
      </c>
      <c r="F175" s="176"/>
      <c r="G175" s="176"/>
    </row>
    <row r="176" spans="1:8" s="7" customFormat="1" x14ac:dyDescent="0.3">
      <c r="B176" s="328" t="s">
        <v>114</v>
      </c>
      <c r="C176" s="328"/>
      <c r="D176" s="328"/>
      <c r="E176" s="181">
        <f>E145</f>
        <v>0</v>
      </c>
      <c r="F176" s="176"/>
      <c r="G176" s="176"/>
    </row>
    <row r="177" spans="1:8" ht="20.5" customHeight="1" x14ac:dyDescent="0.35">
      <c r="A177" s="7"/>
      <c r="B177" s="191" t="s">
        <v>90</v>
      </c>
      <c r="C177" s="192"/>
      <c r="D177" s="192"/>
      <c r="E177" s="193"/>
      <c r="F177" s="176"/>
      <c r="G177" s="176"/>
      <c r="H177" s="135"/>
    </row>
    <row r="178" spans="1:8" x14ac:dyDescent="0.3">
      <c r="A178" s="7"/>
      <c r="B178" s="240" t="s">
        <v>91</v>
      </c>
      <c r="C178" s="240"/>
      <c r="D178" s="331" t="s">
        <v>92</v>
      </c>
      <c r="E178" s="332"/>
      <c r="F178" s="194"/>
      <c r="G178" s="176"/>
      <c r="H178" s="135"/>
    </row>
    <row r="179" spans="1:8" ht="14" x14ac:dyDescent="0.3">
      <c r="A179" s="7"/>
      <c r="B179" s="241" t="s">
        <v>98</v>
      </c>
      <c r="C179" s="242"/>
      <c r="D179" s="329" t="str">
        <f>IF(G76&gt;0,G76,"No contribution required")</f>
        <v>No contribution required</v>
      </c>
      <c r="E179" s="330"/>
      <c r="F179" s="195"/>
      <c r="G179" s="176"/>
      <c r="H179" s="135"/>
    </row>
    <row r="180" spans="1:8" ht="14" x14ac:dyDescent="0.3">
      <c r="A180" s="7"/>
      <c r="B180" s="241" t="s">
        <v>99</v>
      </c>
      <c r="C180" s="242"/>
      <c r="D180" s="287" t="str">
        <f>IF(G78&gt;0,G78,"No contribution required")</f>
        <v>No contribution required</v>
      </c>
      <c r="E180" s="288"/>
      <c r="F180" s="195"/>
      <c r="G180" s="176"/>
      <c r="H180" s="135"/>
    </row>
    <row r="181" spans="1:8" ht="14" x14ac:dyDescent="0.3">
      <c r="A181" s="7"/>
      <c r="B181" s="241" t="s">
        <v>100</v>
      </c>
      <c r="C181" s="242"/>
      <c r="D181" s="287" t="str">
        <f>IF(G80&gt;0,G80,"No contribution required")</f>
        <v>No contribution required</v>
      </c>
      <c r="E181" s="288"/>
      <c r="F181" s="195"/>
      <c r="G181" s="176"/>
      <c r="H181" s="135"/>
    </row>
    <row r="182" spans="1:8" x14ac:dyDescent="0.3">
      <c r="A182" s="7"/>
      <c r="B182" s="275" t="s">
        <v>93</v>
      </c>
      <c r="C182" s="276"/>
      <c r="D182" s="287" t="str">
        <f>IF(J92+J93+J94&gt;0,J92+J93+J94,"No contribution required")</f>
        <v>No contribution required</v>
      </c>
      <c r="E182" s="288"/>
      <c r="F182" s="195"/>
      <c r="G182" s="176"/>
      <c r="H182" s="135"/>
    </row>
    <row r="183" spans="1:8" x14ac:dyDescent="0.3">
      <c r="A183" s="7"/>
      <c r="B183" s="275" t="s">
        <v>85</v>
      </c>
      <c r="C183" s="276"/>
      <c r="D183" s="289" t="s">
        <v>117</v>
      </c>
      <c r="E183" s="288"/>
      <c r="F183" s="195"/>
      <c r="G183" s="176"/>
      <c r="H183" s="135"/>
    </row>
    <row r="184" spans="1:8" x14ac:dyDescent="0.3">
      <c r="A184" s="7"/>
      <c r="B184" s="275" t="s">
        <v>94</v>
      </c>
      <c r="C184" s="276"/>
      <c r="D184" s="287" t="str">
        <f>IF(F109&gt;0,F109,"No contribution required")</f>
        <v>No contribution required</v>
      </c>
      <c r="E184" s="288"/>
      <c r="F184" s="224"/>
      <c r="G184" s="176"/>
      <c r="H184" s="135"/>
    </row>
    <row r="185" spans="1:8" x14ac:dyDescent="0.3">
      <c r="A185" s="7"/>
      <c r="B185" s="275" t="s">
        <v>95</v>
      </c>
      <c r="C185" s="276"/>
      <c r="D185" s="290" t="s">
        <v>145</v>
      </c>
      <c r="E185" s="291"/>
      <c r="F185" s="224"/>
      <c r="G185" s="176"/>
      <c r="H185" s="135"/>
    </row>
    <row r="186" spans="1:8" x14ac:dyDescent="0.3">
      <c r="A186" s="7"/>
      <c r="B186" s="275" t="s">
        <v>96</v>
      </c>
      <c r="C186" s="276"/>
      <c r="D186" s="292" t="str">
        <f>IF(E134+L145&gt;0,E134+L145,"No contribution required")</f>
        <v>No contribution required</v>
      </c>
      <c r="E186" s="293"/>
      <c r="F186" s="195"/>
      <c r="G186" s="176"/>
      <c r="H186" s="135"/>
    </row>
    <row r="187" spans="1:8" ht="3" customHeight="1" x14ac:dyDescent="0.3">
      <c r="A187" s="196"/>
      <c r="B187" s="197"/>
      <c r="C187" s="197"/>
      <c r="D187" s="23"/>
      <c r="E187" s="204"/>
      <c r="F187" s="195"/>
      <c r="G187" s="176"/>
      <c r="H187" s="135"/>
    </row>
    <row r="188" spans="1:8" x14ac:dyDescent="0.3">
      <c r="A188" s="7"/>
      <c r="B188" s="275" t="s">
        <v>79</v>
      </c>
      <c r="C188" s="276"/>
      <c r="D188" s="285" t="str">
        <f>IF(SUM(D179:E184)+SUM(D186:E186)&gt;0,SUM(D179:E184)+SUM(D186:E186),"£0")</f>
        <v>£0</v>
      </c>
      <c r="E188" s="286"/>
      <c r="F188" s="176"/>
      <c r="G188" s="176"/>
      <c r="H188" s="135"/>
    </row>
  </sheetData>
  <mergeCells count="133">
    <mergeCell ref="B154:D154"/>
    <mergeCell ref="B157:D157"/>
    <mergeCell ref="B155:D155"/>
    <mergeCell ref="L145:M145"/>
    <mergeCell ref="L143:M143"/>
    <mergeCell ref="J143:K143"/>
    <mergeCell ref="B152:D152"/>
    <mergeCell ref="B153:D153"/>
    <mergeCell ref="E153:G153"/>
    <mergeCell ref="A140:B140"/>
    <mergeCell ref="G140:I140"/>
    <mergeCell ref="A139:B139"/>
    <mergeCell ref="G139:I139"/>
    <mergeCell ref="A111:L112"/>
    <mergeCell ref="L139:M139"/>
    <mergeCell ref="L140:M140"/>
    <mergeCell ref="J139:K139"/>
    <mergeCell ref="J140:K140"/>
    <mergeCell ref="E131:F131"/>
    <mergeCell ref="M1:N1"/>
    <mergeCell ref="J2:N2"/>
    <mergeCell ref="B51:C51"/>
    <mergeCell ref="D51:F51"/>
    <mergeCell ref="B49:D49"/>
    <mergeCell ref="B48:D48"/>
    <mergeCell ref="L17:M17"/>
    <mergeCell ref="B31:D31"/>
    <mergeCell ref="B42:D42"/>
    <mergeCell ref="L20:M20"/>
    <mergeCell ref="B4:C4"/>
    <mergeCell ref="D4:E4"/>
    <mergeCell ref="B29:D29"/>
    <mergeCell ref="B30:D30"/>
    <mergeCell ref="B7:N7"/>
    <mergeCell ref="G29:J29"/>
    <mergeCell ref="G30:J30"/>
    <mergeCell ref="G31:J31"/>
    <mergeCell ref="B5:N5"/>
    <mergeCell ref="B6:N6"/>
    <mergeCell ref="B45:D45"/>
    <mergeCell ref="E45:G45"/>
    <mergeCell ref="B188:C188"/>
    <mergeCell ref="A9:K9"/>
    <mergeCell ref="I145:K145"/>
    <mergeCell ref="B43:D43"/>
    <mergeCell ref="I11:K11"/>
    <mergeCell ref="I20:K20"/>
    <mergeCell ref="B39:D39"/>
    <mergeCell ref="B175:D175"/>
    <mergeCell ref="B176:D176"/>
    <mergeCell ref="D179:E179"/>
    <mergeCell ref="D180:E180"/>
    <mergeCell ref="B185:C185"/>
    <mergeCell ref="B184:C184"/>
    <mergeCell ref="B182:C182"/>
    <mergeCell ref="B183:C183"/>
    <mergeCell ref="B156:D156"/>
    <mergeCell ref="D178:E178"/>
    <mergeCell ref="B170:D170"/>
    <mergeCell ref="E159:G159"/>
    <mergeCell ref="B164:D164"/>
    <mergeCell ref="A55:K55"/>
    <mergeCell ref="A57:K57"/>
    <mergeCell ref="G76:I76"/>
    <mergeCell ref="A61:M61"/>
    <mergeCell ref="D185:E185"/>
    <mergeCell ref="D186:E186"/>
    <mergeCell ref="A91:B91"/>
    <mergeCell ref="C91:D91"/>
    <mergeCell ref="J91:L91"/>
    <mergeCell ref="A92:B92"/>
    <mergeCell ref="C92:D92"/>
    <mergeCell ref="J92:L92"/>
    <mergeCell ref="B181:C181"/>
    <mergeCell ref="A107:E107"/>
    <mergeCell ref="A108:E108"/>
    <mergeCell ref="B172:D172"/>
    <mergeCell ref="B171:D171"/>
    <mergeCell ref="B173:D173"/>
    <mergeCell ref="B174:D174"/>
    <mergeCell ref="B167:D167"/>
    <mergeCell ref="B168:D168"/>
    <mergeCell ref="B169:D169"/>
    <mergeCell ref="B166:D166"/>
    <mergeCell ref="A132:D132"/>
    <mergeCell ref="B186:C186"/>
    <mergeCell ref="F160:G164"/>
    <mergeCell ref="G80:I80"/>
    <mergeCell ref="G75:I75"/>
    <mergeCell ref="D188:E188"/>
    <mergeCell ref="D181:E181"/>
    <mergeCell ref="D182:E182"/>
    <mergeCell ref="D183:E183"/>
    <mergeCell ref="D184:E184"/>
    <mergeCell ref="B180:C180"/>
    <mergeCell ref="E132:F132"/>
    <mergeCell ref="B134:D134"/>
    <mergeCell ref="E134:F134"/>
    <mergeCell ref="A131:D131"/>
    <mergeCell ref="A122:E122"/>
    <mergeCell ref="G77:I77"/>
    <mergeCell ref="G79:I79"/>
    <mergeCell ref="A143:B143"/>
    <mergeCell ref="G143:I143"/>
    <mergeCell ref="A142:B142"/>
    <mergeCell ref="G142:I142"/>
    <mergeCell ref="A141:B141"/>
    <mergeCell ref="G141:I141"/>
    <mergeCell ref="G78:I78"/>
    <mergeCell ref="A65:M65"/>
    <mergeCell ref="B178:C178"/>
    <mergeCell ref="B179:C179"/>
    <mergeCell ref="B158:D158"/>
    <mergeCell ref="B165:D165"/>
    <mergeCell ref="A93:B93"/>
    <mergeCell ref="C93:D93"/>
    <mergeCell ref="J93:L93"/>
    <mergeCell ref="A94:B94"/>
    <mergeCell ref="C94:D94"/>
    <mergeCell ref="J94:L94"/>
    <mergeCell ref="A96:M96"/>
    <mergeCell ref="B160:D160"/>
    <mergeCell ref="B161:D163"/>
    <mergeCell ref="E161:E163"/>
    <mergeCell ref="A123:E123"/>
    <mergeCell ref="A124:E124"/>
    <mergeCell ref="A114:K115"/>
    <mergeCell ref="B159:D159"/>
    <mergeCell ref="L141:M141"/>
    <mergeCell ref="L142:M142"/>
    <mergeCell ref="J141:K141"/>
    <mergeCell ref="J142:K142"/>
    <mergeCell ref="A109:E109"/>
  </mergeCells>
  <phoneticPr fontId="1" type="noConversion"/>
  <pageMargins left="0.39370078740157483" right="0.39370078740157483" top="0.39370078740157483" bottom="0.39370078740157483" header="0.51181102362204722" footer="0.51181102362204722"/>
  <pageSetup paperSize="9" scale="68" orientation="landscape" r:id="rId1"/>
  <headerFooter alignWithMargins="0"/>
  <rowBreaks count="3" manualBreakCount="3">
    <brk id="37" max="13" man="1"/>
    <brk id="70" max="13" man="1"/>
    <brk id="102" max="13" man="1"/>
  </rowBreaks>
  <ignoredErrors>
    <ignoredError sqref="F9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WSCC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dkog7320</dc:creator>
  <cp:lastModifiedBy>Naomi Hoyland</cp:lastModifiedBy>
  <cp:lastPrinted>2015-01-05T12:28:36Z</cp:lastPrinted>
  <dcterms:created xsi:type="dcterms:W3CDTF">2005-02-24T09:11:14Z</dcterms:created>
  <dcterms:modified xsi:type="dcterms:W3CDTF">2024-04-05T14:22:17Z</dcterms:modified>
</cp:coreProperties>
</file>